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1 Nómina" sheetId="2" state="visible" r:id="rId4"/>
    <sheet name="2 Declaración" sheetId="3" state="visible" r:id="rId5"/>
    <sheet name="3 Presupuesto" sheetId="4" state="visible" r:id="rId6"/>
    <sheet name="4 Colchón y deudas" sheetId="5" state="visible" r:id="rId7"/>
    <sheet name="5 Ingreso extra" sheetId="6" state="visible" r:id="rId8"/>
    <sheet name="6 Interés compuesto" sheetId="7" state="visible" r:id="rId9"/>
    <sheet name="7 Elige tu fondo" sheetId="8" state="visible" r:id="rId10"/>
    <sheet name="8 Antes de meter un euro" sheetId="9" state="visible" r:id="rId11"/>
    <sheet name="9 Plan de pensiones" sheetId="10" state="visible" r:id="rId12"/>
    <sheet name="10 Alquilar o comprar" sheetId="11" state="visible" r:id="rId13"/>
    <sheet name="11 Dinero en pareja" sheetId="12" state="visible" r:id="rId14"/>
    <sheet name="12 Tu objetivo" sheetId="13" state="visible" r:id="rId15"/>
    <sheet name="13 Escalera" sheetId="14" state="visible" r:id="rId16"/>
    <sheet name="14 Dividendos" sheetId="15" state="visible" r:id="rId17"/>
    <sheet name="15 Vivir de rentas" sheetId="16" state="visible" r:id="rId18"/>
    <sheet name="16 Piso en alquiler" sheetId="17" state="visible" r:id="rId19"/>
    <sheet name="17 Cinco preguntas" sheetId="18" state="visible" r:id="rId20"/>
    <sheet name="18 Plan a 10 años" sheetId="19" state="visible" r:id="rId2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<sst xmlns="http://schemas.openxmlformats.org/spreadsheetml/2006/main" count="534" uniqueCount="398">
  <si>
    <t xml:space="preserve">PLANTILLAS DEL LIBRO</t>
  </si>
  <si>
    <t xml:space="preserve">De la nómina a las rentas</t>
  </si>
  <si>
    <t xml:space="preserve">Las 18 hojas de trabajo del libro, con las fórmulas hechas.</t>
  </si>
  <si>
    <t xml:space="preserve">Cómo se usa:</t>
  </si>
  <si>
    <t xml:space="preserve">1. Abre la hoja del capítulo que estés leyendo (lista de abajo o pestañas).</t>
  </si>
  <si>
    <t xml:space="preserve">2. Escribe tus datos en las celdas amarillas. Las grises se calculan solas.</t>
  </si>
  <si>
    <t xml:space="preserve">3. La columna crema es el ejemplo del libro: te sirve para comprobar que lo has hecho bien.</t>
  </si>
  <si>
    <t xml:space="preserve">4. Guarda una copia cada año para comparar.</t>
  </si>
  <si>
    <t xml:space="preserve">Hoja</t>
  </si>
  <si>
    <t xml:space="preserve">Contenido</t>
  </si>
  <si>
    <t xml:space="preserve">Capítulo</t>
  </si>
  <si>
    <t xml:space="preserve">Tu nómina en limpio</t>
  </si>
  <si>
    <t xml:space="preserve">Tu declaración en una hoja</t>
  </si>
  <si>
    <t xml:space="preserve">Tu presupuesto mensual</t>
  </si>
  <si>
    <t xml:space="preserve">Tu colchón y tus deudas</t>
  </si>
  <si>
    <t xml:space="preserve">Tu ingreso extra, en limpio</t>
  </si>
  <si>
    <t xml:space="preserve">Tu tabla del interés compuesto</t>
  </si>
  <si>
    <t xml:space="preserve">Elige tu fondo</t>
  </si>
  <si>
    <t xml:space="preserve">Antes de meter un euro</t>
  </si>
  <si>
    <t xml:space="preserve">¿Me conviene un plan?</t>
  </si>
  <si>
    <t xml:space="preserve">Alquilar o comprar, con tus números</t>
  </si>
  <si>
    <t xml:space="preserve">Vuestro dinero en común</t>
  </si>
  <si>
    <t xml:space="preserve">Tu objetivo, en euros</t>
  </si>
  <si>
    <t xml:space="preserve">Tu escalera</t>
  </si>
  <si>
    <t xml:space="preserve">Revisa tu cartera de dividendos</t>
  </si>
  <si>
    <t xml:space="preserve">Cuánto necesitas para vivir de rentas</t>
  </si>
  <si>
    <t xml:space="preserve">La cuenta completa de un piso</t>
  </si>
  <si>
    <t xml:space="preserve">Las cinco preguntas</t>
  </si>
  <si>
    <t xml:space="preserve">Tu plan a 10 años</t>
  </si>
  <si>
    <t xml:space="preserve">Actualizaciones y otras descargas: delanominaalasrentas.pages.dev</t>
  </si>
  <si>
    <t xml:space="preserve">Contenido educativo. No es asesoramiento financiero, fiscal ni jurídico personalizado. Los ejemplos son de personajes ficticios con cifras del ejercicio 2026.</t>
  </si>
  <si>
    <t xml:space="preserve">HOJA DE TRABAJO 1 · CAPÍTULO 1</t>
  </si>
  <si>
    <t xml:space="preserve">Coge tu última nómina y copia los datos en las celdas amarillas. El resto se calcula solo.</t>
  </si>
  <si>
    <t xml:space="preserve">Amarillo: escribe tus datos  ·  Gris: se calcula solo  ·  Crema: el ejemplo del libro</t>
  </si>
  <si>
    <t xml:space="preserve">Concepto</t>
  </si>
  <si>
    <t xml:space="preserve">Javier</t>
  </si>
  <si>
    <t xml:space="preserve">Tú</t>
  </si>
  <si>
    <t xml:space="preserve">Sueldo bruto anual</t>
  </si>
  <si>
    <t xml:space="preserve">Número de pagas</t>
  </si>
  <si>
    <t xml:space="preserve">12 si tienes las pagas extra prorrateadas en cada nómina.</t>
  </si>
  <si>
    <t xml:space="preserve">Bruto de una nómina ordinaria</t>
  </si>
  <si>
    <t xml:space="preserve">Base de cotización mensual</t>
  </si>
  <si>
    <t xml:space="preserve">Con pagas extra, la base incluye su parte proporcional. Si tu nómina pone otra cifra, puedes escribirla encima.</t>
  </si>
  <si>
    <t xml:space="preserve">Tipo de cotización del trabajador</t>
  </si>
  <si>
    <t xml:space="preserve">6,50 % en 2026 para un contrato indefinido (contingencias comunes, desempleo, formación y MEI). Temporal: 6,55 %.</t>
  </si>
  <si>
    <t xml:space="preserve">Cotizaciones del mes</t>
  </si>
  <si>
    <t xml:space="preserve">Tipo de retención de IRPF</t>
  </si>
  <si>
    <t xml:space="preserve">Viene en tu nómina. Para calcularlo tú mismo: simulador de retenciones de la Agencia Tributaria.</t>
  </si>
  <si>
    <t xml:space="preserve">Retención del mes</t>
  </si>
  <si>
    <t xml:space="preserve">Neto de una nómina ordinaria</t>
  </si>
  <si>
    <t xml:space="preserve">Neto de una paga extra</t>
  </si>
  <si>
    <t xml:space="preserve">Si la base ya incluye las extras, la paga extra no vuelve a cotizar.</t>
  </si>
  <si>
    <t xml:space="preserve">Neto anual (ordinarias + extras)</t>
  </si>
  <si>
    <t xml:space="preserve">Neto medio al mes (anual ÷ 12)</t>
  </si>
  <si>
    <t xml:space="preserve">El neto medio al mes es la cifra que usarás para tu presupuesto en la hoja 3: reparte las extras a lo largo del año en lugar de tratarlas como dinero caído del cielo.</t>
  </si>
  <si>
    <t xml:space="preserve">De la nómina a las rentas · Plantillas gratuitas: delanominaalasrentas.pages.dev</t>
  </si>
  <si>
    <t xml:space="preserve">HOJA DE TRABAJO 2 · CAPÍTULO 2</t>
  </si>
  <si>
    <t xml:space="preserve">Rellénala con tus datos fiscales (sede de la Agencia Tributaria) antes de confirmar el borrador.</t>
  </si>
  <si>
    <t xml:space="preserve">Ingresos brutos del trabajo</t>
  </si>
  <si>
    <t xml:space="preserve">Número de pagadores</t>
  </si>
  <si>
    <t xml:space="preserve">¿Obligado a declarar?</t>
  </si>
  <si>
    <t xml:space="preserve">Sí</t>
  </si>
  <si>
    <t xml:space="preserve">Compruébalo cada año en la web de la Agencia Tributaria: los límites dependen del número de pagadores.</t>
  </si>
  <si>
    <t xml:space="preserve">Intereses y otros rendimientos del ahorro</t>
  </si>
  <si>
    <t xml:space="preserve">Total retenido en el año</t>
  </si>
  <si>
    <t xml:space="preserve">Deducciones autonómicas posibles</t>
  </si>
  <si>
    <t xml:space="preserve">Ninguna</t>
  </si>
  <si>
    <t xml:space="preserve">¿Individual o conjunta?</t>
  </si>
  <si>
    <t xml:space="preserve">Individual</t>
  </si>
  <si>
    <t xml:space="preserve">Si estás casado o casada, el programa Renta WEB te enseña las dos opciones: elige la que salga mejor.</t>
  </si>
  <si>
    <t xml:space="preserve">Resultado del borrador</t>
  </si>
  <si>
    <t xml:space="preserve">En positivo si te devuelven, en negativo si te sale a pagar.</t>
  </si>
  <si>
    <t xml:space="preserve">Retenido sobre ingresos (orientativo)</t>
  </si>
  <si>
    <t xml:space="preserve">Revisado: pagadores, datos personales, vivienda, deducciones y cuenta</t>
  </si>
  <si>
    <t xml:space="preserve">Guarda una copia de esta hoja cada año: el siguiente te servirá para comparar.</t>
  </si>
  <si>
    <t xml:space="preserve">HOJA DE TRABAJO 3 · CAPÍTULO 3</t>
  </si>
  <si>
    <t xml:space="preserve">Usa la media de tus gastos de los últimos tres meses, no lo que te gustaría gastar.</t>
  </si>
  <si>
    <t xml:space="preserve">Partida</t>
  </si>
  <si>
    <t xml:space="preserve">Neto medio al mes (de la hoja 1)</t>
  </si>
  <si>
    <t xml:space="preserve">Vivienda (alquiler o hipoteca)</t>
  </si>
  <si>
    <t xml:space="preserve">Suministros e internet</t>
  </si>
  <si>
    <t xml:space="preserve">Supermercado</t>
  </si>
  <si>
    <t xml:space="preserve">Transporte</t>
  </si>
  <si>
    <t xml:space="preserve">Móvil y suscripciones</t>
  </si>
  <si>
    <t xml:space="preserve">Comer y salir fuera</t>
  </si>
  <si>
    <t xml:space="preserve">Ropa, deporte y cuidado personal</t>
  </si>
  <si>
    <t xml:space="preserve">Otros</t>
  </si>
  <si>
    <t xml:space="preserve">Total gastos</t>
  </si>
  <si>
    <t xml:space="preserve">Ahorro e inversión (media mensual)</t>
  </si>
  <si>
    <t xml:space="preserve">Javier: 6.330 € al año entre 12.</t>
  </si>
  <si>
    <t xml:space="preserve">Para disfrutar de las extras (media mensual)</t>
  </si>
  <si>
    <t xml:space="preserve">Si sale en negativo, gastas o ahorras más de lo que ingresas: revisa las partidas.</t>
  </si>
  <si>
    <t xml:space="preserve">% de ahorro sobre el neto</t>
  </si>
  <si>
    <t xml:space="preserve">La suma de gastos, ahorro y extras para disfrutar debe dar tu neto medio.</t>
  </si>
  <si>
    <t xml:space="preserve">HOJA DE TRABAJO 4 · CAPÍTULO 4</t>
  </si>
  <si>
    <t xml:space="preserve">Primero el colchón de un mes, luego las deudas caras, luego el resto del colchón.</t>
  </si>
  <si>
    <t xml:space="preserve">Mi colchón</t>
  </si>
  <si>
    <t xml:space="preserve">Lucía al empezar</t>
  </si>
  <si>
    <t xml:space="preserve">Gastos imprescindibles al mes</t>
  </si>
  <si>
    <t xml:space="preserve">Meses de colchón que necesito</t>
  </si>
  <si>
    <t xml:space="preserve">3 con contrato indefinido y gastos estables; 6 si eres autónomo o tienes ingresos irregulares.</t>
  </si>
  <si>
    <t xml:space="preserve">Objetivo de colchón</t>
  </si>
  <si>
    <t xml:space="preserve">Lo que tengo hoy</t>
  </si>
  <si>
    <t xml:space="preserve">Aportación mensual</t>
  </si>
  <si>
    <t xml:space="preserve">Aportación de las pagas extra (total al año)</t>
  </si>
  <si>
    <t xml:space="preserve">Lucía: 630 € por paga, dos pagas.</t>
  </si>
  <si>
    <t xml:space="preserve">Deudas caras que cancelaré con el colchón</t>
  </si>
  <si>
    <t xml:space="preserve">Al llegar a un mes de colchón, Lucía cancela la tarjeta (21 % TAE).</t>
  </si>
  <si>
    <t xml:space="preserve">Aportación mensual tras cancelar (con la cuota liberada)</t>
  </si>
  <si>
    <t xml:space="preserve">Meses para llegar (aproximado)</t>
  </si>
  <si>
    <t xml:space="preserve">Cálculo aproximado con la aportación tras cancelar y las extras repartidas por meses.</t>
  </si>
  <si>
    <t xml:space="preserve">Mis deudas</t>
  </si>
  <si>
    <t xml:space="preserve">Deuda</t>
  </si>
  <si>
    <t xml:space="preserve">TAE</t>
  </si>
  <si>
    <t xml:space="preserve">Pendiente</t>
  </si>
  <si>
    <t xml:space="preserve">Cuota mensual</t>
  </si>
  <si>
    <t xml:space="preserve">Meses para pagarla</t>
  </si>
  <si>
    <t xml:space="preserve">¿Antes que invertir?</t>
  </si>
  <si>
    <t xml:space="preserve">Orden</t>
  </si>
  <si>
    <t xml:space="preserve">Lucía · tarjeta (portátil)</t>
  </si>
  <si>
    <t xml:space="preserve">1.º</t>
  </si>
  <si>
    <t xml:space="preserve">Lucía · móvil a plazos</t>
  </si>
  <si>
    <t xml:space="preserve">No</t>
  </si>
  <si>
    <t xml:space="preserve">2.º</t>
  </si>
  <si>
    <t xml:space="preserve">Ordena tus deudas de mayor a menor TAE. Las que superen el 7–8 % van antes que cualquier inversión.</t>
  </si>
  <si>
    <t xml:space="preserve">HOJA DE TRABAJO 5 · CAPÍTULO 5</t>
  </si>
  <si>
    <t xml:space="preserve">Mide un ingreso extra en euros por hora, después de cuota, impuestos y gastos.</t>
  </si>
  <si>
    <t xml:space="preserve">Concepto (€ al año)</t>
  </si>
  <si>
    <t xml:space="preserve">Irene, con tarifa plana</t>
  </si>
  <si>
    <t xml:space="preserve">Lo que facturas, sin IVA</t>
  </si>
  <si>
    <t xml:space="preserve">Gastos de la actividad</t>
  </si>
  <si>
    <t xml:space="preserve">Cuota de autónomos (al mes × 12)</t>
  </si>
  <si>
    <t xml:space="preserve">Tarifa plana: 80 € × 12. Después, la cuota mínima ronda los 200 € al mes.</t>
  </si>
  <si>
    <t xml:space="preserve">Rendimiento neto</t>
  </si>
  <si>
    <t xml:space="preserve">Lo que te cuesta en IRPF cada euro extra</t>
  </si>
  <si>
    <t xml:space="preserve">Tu tipo marginal: lo que pagas por el último euro. Con 24.000 € brutos de sueldo, casi un 29 %.</t>
  </si>
  <si>
    <t xml:space="preserve">IRPF de más (aproximado)</t>
  </si>
  <si>
    <t xml:space="preserve">Sobre el rendimiento neto menos un 5 % de gastos de difícil justificación.</t>
  </si>
  <si>
    <t xml:space="preserve">Lo que te queda</t>
  </si>
  <si>
    <t xml:space="preserve">Horas al año, contándolo todo</t>
  </si>
  <si>
    <t xml:space="preserve">Lo que ganas por hora</t>
  </si>
  <si>
    <t xml:space="preserve">Lo que ganas por hora en tu trabajo (neto)</t>
  </si>
  <si>
    <t xml:space="preserve">¿Compensa?</t>
  </si>
  <si>
    <t xml:space="preserve">No: gana menos que en tu trabajo</t>
  </si>
  <si>
    <t xml:space="preserve">Si tu ingreso extra paga menos por hora que tu trabajo, sube el precio, reduce horas o trátalo como una afición.</t>
  </si>
  <si>
    <t xml:space="preserve">HOJA DE TRABAJO 6 · CAPÍTULO 6</t>
  </si>
  <si>
    <t xml:space="preserve">Cambia la rentabilidad, las cantidades o los años de la tabla y mira cómo cambia el resultado.</t>
  </si>
  <si>
    <t xml:space="preserve">Rentabilidad real anual</t>
  </si>
  <si>
    <t xml:space="preserve">Rentabilidad menos inflación. El libro usa un 4 % para una cartera de bolsa mundial.</t>
  </si>
  <si>
    <t xml:space="preserve">Aportación al mes</t>
  </si>
  <si>
    <t xml:space="preserve">Años</t>
  </si>
  <si>
    <t xml:space="preserve">Años →</t>
  </si>
  <si>
    <t xml:space="preserve">Puedes cambiar las cantidades de la columna A y los años de la fila superior.</t>
  </si>
  <si>
    <t xml:space="preserve">Mis números</t>
  </si>
  <si>
    <t xml:space="preserve">Ejemplo</t>
  </si>
  <si>
    <t xml:space="preserve">Lo que puedo invertir al mes hoy</t>
  </si>
  <si>
    <t xml:space="preserve">Años hasta mi objetivo</t>
  </si>
  <si>
    <t xml:space="preserve">Valor estimado (euros de hoy)</t>
  </si>
  <si>
    <t xml:space="preserve">Comisión anual de mi producto</t>
  </si>
  <si>
    <t xml:space="preserve">Valor estimado descontando la comisión</t>
  </si>
  <si>
    <t xml:space="preserve">Lo que se lleva la comisión a lo largo de los años.</t>
  </si>
  <si>
    <t xml:space="preserve">Fecha en que subiré la aportación</t>
  </si>
  <si>
    <t xml:space="preserve">enero</t>
  </si>
  <si>
    <t xml:space="preserve">La tabla supone que subes la aportación cada año con la inflación, por eso todo está en euros de hoy. Rentabilidad real = rentabilidad menos inflación.</t>
  </si>
  <si>
    <t xml:space="preserve">HOJA DE TRABAJO 7 · CAPÍTULO 7</t>
  </si>
  <si>
    <t xml:space="preserve">Compara dos fondos con los datos de su ficha (KID) y decide cómo repartes tu cartera.</t>
  </si>
  <si>
    <t xml:space="preserve">Criterio</t>
  </si>
  <si>
    <t xml:space="preserve">Lo ideal</t>
  </si>
  <si>
    <t xml:space="preserve">Fondo 1</t>
  </si>
  <si>
    <t xml:space="preserve">Fondo 2</t>
  </si>
  <si>
    <t xml:space="preserve">Nombre del fondo</t>
  </si>
  <si>
    <t xml:space="preserve">—</t>
  </si>
  <si>
    <t xml:space="preserve">Índice que replica</t>
  </si>
  <si>
    <t xml:space="preserve">Mundial amplio</t>
  </si>
  <si>
    <t xml:space="preserve">Gastos corrientes anuales</t>
  </si>
  <si>
    <t xml:space="preserve">&lt; 0,3 %</t>
  </si>
  <si>
    <t xml:space="preserve">Acumulación o distribución</t>
  </si>
  <si>
    <t xml:space="preserve">Acumulación</t>
  </si>
  <si>
    <t xml:space="preserve">¿Traspasable sin tributar?</t>
  </si>
  <si>
    <t xml:space="preserve">Aportación mínima</t>
  </si>
  <si>
    <t xml:space="preserve">Baja</t>
  </si>
  <si>
    <t xml:space="preserve">Comisión de custodia de la entidad</t>
  </si>
  <si>
    <t xml:space="preserve">Mi cartera</t>
  </si>
  <si>
    <t xml:space="preserve">% en bolsa mundial</t>
  </si>
  <si>
    <t xml:space="preserve">% en renta fija o monetario</t>
  </si>
  <si>
    <t xml:space="preserve">Si cae un 30 %, haré…</t>
  </si>
  <si>
    <t xml:space="preserve">Nada</t>
  </si>
  <si>
    <t xml:space="preserve">Gastos corrientes y custodia: súmalos. Es lo que pagas cada año, suba o baje el fondo.</t>
  </si>
  <si>
    <t xml:space="preserve">HOJA DE TRABAJO 8 · CAPÍTULO 8</t>
  </si>
  <si>
    <t xml:space="preserve">Contesta a cada pregunta antes de invertir en algo que no conoces.</t>
  </si>
  <si>
    <t xml:space="preserve">Pregunta</t>
  </si>
  <si>
    <t xml:space="preserve">El robot de Rubén</t>
  </si>
  <si>
    <t xml:space="preserve">Tu caso</t>
  </si>
  <si>
    <t xml:space="preserve">¿Me contactaron ellos, sin que yo lo pidiera?</t>
  </si>
  <si>
    <t xml:space="preserve">¿Prometen una rentabilidad fija o muy alta?</t>
  </si>
  <si>
    <t xml:space="preserve">Sí, 2 % semanal</t>
  </si>
  <si>
    <t xml:space="preserve">¿Me meten prisa o me piden que traiga a otros?</t>
  </si>
  <si>
    <t xml:space="preserve">¿Está en los registros de la CNMV o del Banco de España?</t>
  </si>
  <si>
    <t xml:space="preserve">¿Aparece en alguna advertencia?</t>
  </si>
  <si>
    <t xml:space="preserve">No lo miró</t>
  </si>
  <si>
    <t xml:space="preserve">¿El dinero va a una cuenta a nombre de la entidad?</t>
  </si>
  <si>
    <t xml:space="preserve">No, a una cartera de cripto</t>
  </si>
  <si>
    <t xml:space="preserve">¿Sé explicar cómo gana el dinero?</t>
  </si>
  <si>
    <t xml:space="preserve">¿Sé cómo saco mi dinero y cuánto tardo?</t>
  </si>
  <si>
    <t xml:space="preserve">¿Me piden instalar algo o darles códigos?</t>
  </si>
  <si>
    <t xml:space="preserve">Decisión</t>
  </si>
  <si>
    <t xml:space="preserve">No invertir</t>
  </si>
  <si>
    <t xml:space="preserve">«Puedes seguir mirando» no significa que sea buena inversión: solo que no salta ninguna alarma.</t>
  </si>
  <si>
    <t xml:space="preserve">Basta una respuesta de alarma para no invertir: un «sí» en las preguntas 1, 2, 3, 5 y 9, o un «no» en las preguntas 4, 6, 7 y 8. Lo que no has mirado cuenta como alarma.</t>
  </si>
  <si>
    <t xml:space="preserve">HOJA DE TRABAJO 9 · CAPÍTULO 9</t>
  </si>
  <si>
    <t xml:space="preserve">Contesta para tu caso. Las columnas de Javier y Lucía son las del libro.</t>
  </si>
  <si>
    <t xml:space="preserve">Lucía</t>
  </si>
  <si>
    <t xml:space="preserve">¿Mi empresa aporta si yo aporto?</t>
  </si>
  <si>
    <t xml:space="preserve">Sí, 50 €/mes</t>
  </si>
  <si>
    <t xml:space="preserve">Lo que me ahorra la aportación (%)</t>
  </si>
  <si>
    <t xml:space="preserve">Lo que baja tu IRPF por cada euro aportado. Pruébalo en el simulador de la Agencia Tributaria con y sin aportación.</t>
  </si>
  <si>
    <t xml:space="preserve">¿Tengo el colchón completo?</t>
  </si>
  <si>
    <t xml:space="preserve">¿Necesitaré este dinero en menos de 10 años?</t>
  </si>
  <si>
    <t xml:space="preserve">Quizá</t>
  </si>
  <si>
    <t xml:space="preserve">Comisión total del plan</t>
  </si>
  <si>
    <t xml:space="preserve">Todavía no</t>
  </si>
  <si>
    <t xml:space="preserve">Si la primera respuesta es «sí», la decisión casi siempre también lo es, al menos hasta la cantidad que iguale tu empresa.</t>
  </si>
  <si>
    <t xml:space="preserve">HOJA DE TRABAJO 10 · CAPÍTULO 10</t>
  </si>
  <si>
    <t xml:space="preserve">Compara lo que pierdes cada año comprando (lo que no recuperas) con lo que pagas de alquiler.</t>
  </si>
  <si>
    <t xml:space="preserve">Datos</t>
  </si>
  <si>
    <t xml:space="preserve">Datos de partida</t>
  </si>
  <si>
    <t xml:space="preserve">Javier e Irene</t>
  </si>
  <si>
    <t xml:space="preserve">Precio de la vivienda</t>
  </si>
  <si>
    <t xml:space="preserve">Importe de la hipoteca</t>
  </si>
  <si>
    <t xml:space="preserve">Tipo de interés anual de la hipoteca</t>
  </si>
  <si>
    <t xml:space="preserve">Plazo de la hipoteca (años)</t>
  </si>
  <si>
    <t xml:space="preserve">Dinero propio que pones (entrada + gastos)</t>
  </si>
  <si>
    <t xml:space="preserve">Gastos de compra (impuestos, notaría, registro…)</t>
  </si>
  <si>
    <t xml:space="preserve">Años que crees que te quedarás</t>
  </si>
  <si>
    <t xml:space="preserve">IBI + comunidad + seguros (al año)</t>
  </si>
  <si>
    <t xml:space="preserve">Mantenimiento (% del precio al año)</t>
  </si>
  <si>
    <t xml:space="preserve">Rentabilidad que dejas de ganar con tu dinero</t>
  </si>
  <si>
    <t xml:space="preserve">Alquiler mensual de una vivienda equivalente</t>
  </si>
  <si>
    <t xml:space="preserve">Ingresos netos mensuales del hogar</t>
  </si>
  <si>
    <t xml:space="preserve">Resultado</t>
  </si>
  <si>
    <t xml:space="preserve">Intereses de la hipoteca (primer año)</t>
  </si>
  <si>
    <t xml:space="preserve">IBI + comunidad + seguros</t>
  </si>
  <si>
    <t xml:space="preserve">Mantenimiento</t>
  </si>
  <si>
    <t xml:space="preserve">Coste de oportunidad de tu dinero</t>
  </si>
  <si>
    <t xml:space="preserve">Gastos de compra ÷ años que te quedarás</t>
  </si>
  <si>
    <t xml:space="preserve">Comprar: coste irrecuperable al año</t>
  </si>
  <si>
    <t xml:space="preserve">Alquilar: alquiler al año</t>
  </si>
  <si>
    <t xml:space="preserve">Diferencia (alquilar − comprar)</t>
  </si>
  <si>
    <t xml:space="preserve">Positiva: comprar sale más barato cada año. Negativa: alquilar sale más barato.</t>
  </si>
  <si>
    <t xml:space="preserve">Cuota mensual de la hipoteca</t>
  </si>
  <si>
    <t xml:space="preserve">Cuota de hipoteca ÷ ingresos netos</t>
  </si>
  <si>
    <t xml:space="preserve">Por encima del 30–35 % vas justo.</t>
  </si>
  <si>
    <t xml:space="preserve">Si el coste de comprar es parecido al del alquiler, lo que decide es cuánto tiempo te vas a quedar y cuánto valoras la flexibilidad.</t>
  </si>
  <si>
    <t xml:space="preserve">HOJA DE TRABAJO 11 · CAPÍTULO 11</t>
  </si>
  <si>
    <t xml:space="preserve">Calculad juntos cuánto pone y cuánto le queda a cada uno con un reparto proporcional.</t>
  </si>
  <si>
    <t xml:space="preserve">Vosotros</t>
  </si>
  <si>
    <t xml:space="preserve">Neto medio al mes de la primera persona</t>
  </si>
  <si>
    <t xml:space="preserve">Neto medio al mes de la segunda persona</t>
  </si>
  <si>
    <t xml:space="preserve">Parte de la primera persona en los ingresos</t>
  </si>
  <si>
    <t xml:space="preserve">Redondeada al 1 %, para que el reparto sea fácil de recordar.</t>
  </si>
  <si>
    <t xml:space="preserve">Gastos comunes al mes</t>
  </si>
  <si>
    <t xml:space="preserve">Pone la primera persona (proporcional)</t>
  </si>
  <si>
    <t xml:space="preserve">Pone la segunda persona (proporcional)</t>
  </si>
  <si>
    <t xml:space="preserve">Le queda a la primera persona</t>
  </si>
  <si>
    <t xml:space="preserve">Le queda a la segunda persona</t>
  </si>
  <si>
    <t xml:space="preserve">Porcentaje de cada uno en la escritura</t>
  </si>
  <si>
    <t xml:space="preserve">50 / 50 + documento</t>
  </si>
  <si>
    <t xml:space="preserve">Testamentos hechos</t>
  </si>
  <si>
    <t xml:space="preserve">Pareja de hecho inscrita (si no estáis casados)</t>
  </si>
  <si>
    <t xml:space="preserve">Seguro de vida y beneficiarios revisados</t>
  </si>
  <si>
    <t xml:space="preserve">Día de la reunión de dinero</t>
  </si>
  <si>
    <t xml:space="preserve">Primer domingo</t>
  </si>
  <si>
    <t xml:space="preserve">Si lo que le queda a uno de los dos es mucho menor que al otro, el reparto quizá no es el que ambos creéis justo. Habladlo con los números delante.</t>
  </si>
  <si>
    <t xml:space="preserve">HOJA DE TRABAJO 12 · CAPÍTULO 12</t>
  </si>
  <si>
    <t xml:space="preserve">Convierte las rentas que quieres en el capital que necesitas.</t>
  </si>
  <si>
    <t xml:space="preserve">Rentas que quiero al mes (netas, euros de hoy)</t>
  </si>
  <si>
    <t xml:space="preserve">En cuántos años</t>
  </si>
  <si>
    <t xml:space="preserve">Multiplicador (capítulo 15)</t>
  </si>
  <si>
    <t xml:space="preserve">370 = retirada del 3,5 % al año con impuestos moderados, con un fondo indexado. Para otra fuente, usa su fila de la tabla del capítulo 12.</t>
  </si>
  <si>
    <t xml:space="preserve">Capital por cada 100 € al mes</t>
  </si>
  <si>
    <t xml:space="preserve">El libro usa 36.800 (tabla del capítulo 12); con el multiplicador de 370 sale 37.000. Es redondeo.</t>
  </si>
  <si>
    <t xml:space="preserve">Capital necesario</t>
  </si>
  <si>
    <t xml:space="preserve">Lo que ya tengo invertido</t>
  </si>
  <si>
    <t xml:space="preserve">Sin contar el colchón ni la vivienda en la que vives.</t>
  </si>
  <si>
    <t xml:space="preserve">Me faltan</t>
  </si>
  <si>
    <t xml:space="preserve">Rentabilidad real que supongo</t>
  </si>
  <si>
    <t xml:space="preserve">Aportación mensual necesaria (euros de hoy)</t>
  </si>
  <si>
    <t xml:space="preserve">Lo que tendrías que invertir cada mes, subiéndolo con la inflación, si lo que ya tienes también rinde esa rentabilidad.</t>
  </si>
  <si>
    <t xml:space="preserve">No cuentes el colchón ni la vivienda en la que vives: no producen rentas que puedas gastar.</t>
  </si>
  <si>
    <t xml:space="preserve">HOJA DE TRABAJO 13 · CAPÍTULO 13</t>
  </si>
  <si>
    <t xml:space="preserve">Reparte el dinero que vas a necesitar en los próximos años en tramos que vencen cada pocos meses.</t>
  </si>
  <si>
    <t xml:space="preserve">Tramo</t>
  </si>
  <si>
    <t xml:space="preserve">Marta y Dani</t>
  </si>
  <si>
    <t xml:space="preserve">Colchón en cuenta remunerada</t>
  </si>
  <si>
    <t xml:space="preserve">Tramo que vence en 3 meses</t>
  </si>
  <si>
    <t xml:space="preserve">Tramo que vence en 6 meses</t>
  </si>
  <si>
    <t xml:space="preserve">Tramo que vence en 9 meses</t>
  </si>
  <si>
    <t xml:space="preserve">Tramo que vence en 12 meses</t>
  </si>
  <si>
    <t xml:space="preserve">Total</t>
  </si>
  <si>
    <t xml:space="preserve">Tipo medio aproximado</t>
  </si>
  <si>
    <t xml:space="preserve">IRPF del ahorro</t>
  </si>
  <si>
    <t xml:space="preserve">19 % hasta 6.000 € de rendimientos del ahorro al año; 21 % de 6.000 a 50.000 €.</t>
  </si>
  <si>
    <t xml:space="preserve">Renta neta al año</t>
  </si>
  <si>
    <t xml:space="preserve">Para qué es este dinero y cuándo lo necesito</t>
  </si>
  <si>
    <t xml:space="preserve">Piso, 2–3 años</t>
  </si>
  <si>
    <t xml:space="preserve">La renta neta incluye el colchón si también está remunerado al mismo tipo. Si no, pon el colchón a 0.</t>
  </si>
  <si>
    <t xml:space="preserve">HOJA DE TRABAJO 14 · CAPÍTULO 14</t>
  </si>
  <si>
    <t xml:space="preserve">Una revisión al año basta. Si no tienes acciones, sáltala.</t>
  </si>
  <si>
    <t xml:space="preserve">Dani</t>
  </si>
  <si>
    <t xml:space="preserve">Número de empresas</t>
  </si>
  <si>
    <t xml:space="preserve">Número de sectores</t>
  </si>
  <si>
    <t xml:space="preserve">Países</t>
  </si>
  <si>
    <t xml:space="preserve">Dividendo bruto al año</t>
  </si>
  <si>
    <t xml:space="preserve">Dividendo neto al año</t>
  </si>
  <si>
    <t xml:space="preserve">Sin contar retenciones en otros países. Revisa la doble imposición internacional en tu declaración.</t>
  </si>
  <si>
    <t xml:space="preserve">Retenciones extranjeras pendientes de recuperar</t>
  </si>
  <si>
    <t xml:space="preserve">Valor de tu mayor posición</t>
  </si>
  <si>
    <t xml:space="preserve">Valor total de tus acciones</t>
  </si>
  <si>
    <t xml:space="preserve">¿Más del 20 % de mis acciones en una sola empresa?</t>
  </si>
  <si>
    <t xml:space="preserve">Si tienes pocas empresas, pocos sectores o un solo país, no vendas por obligación: diversifica con tus aportaciones nuevas.</t>
  </si>
  <si>
    <t xml:space="preserve">HOJA DE TRABAJO 15 · CAPÍTULO 15</t>
  </si>
  <si>
    <t xml:space="preserve">No hace falta cubrir el 100 %. Empieza por saber cuánto cuesta cubrir una parte.</t>
  </si>
  <si>
    <t xml:space="preserve">Parte de tus gastos cubierta</t>
  </si>
  <si>
    <t xml:space="preserve">Gastos mensuales</t>
  </si>
  <si>
    <t xml:space="preserve">Parte de los gastos que quiero cubrir</t>
  </si>
  <si>
    <t xml:space="preserve">Renta mensual que busco</t>
  </si>
  <si>
    <t xml:space="preserve">Multiplicador</t>
  </si>
  <si>
    <t xml:space="preserve">Retirada del 3,5 % al año con impuestos moderados.</t>
  </si>
  <si>
    <t xml:space="preserve">Capital para esa parte</t>
  </si>
  <si>
    <t xml:space="preserve">Capital para el 50 %</t>
  </si>
  <si>
    <t xml:space="preserve">Capital para el 100 %</t>
  </si>
  <si>
    <t xml:space="preserve">Parte de cada retirada que es ganancia</t>
  </si>
  <si>
    <t xml:space="preserve">Sube con los años. Solo tributa la ganancia, no lo que aportaste.</t>
  </si>
  <si>
    <t xml:space="preserve">Colchón de rentas (2 años de retiradas)</t>
  </si>
  <si>
    <t xml:space="preserve">Si la bolsa cae más de un 15 %, haré…</t>
  </si>
  <si>
    <t xml:space="preserve">Retirar de Letras</t>
  </si>
  <si>
    <t xml:space="preserve">Multiplica tu renta mensual deseada por 370 para estimar el capital necesario con una retirada del 3,5 % y unos impuestos moderados.</t>
  </si>
  <si>
    <t xml:space="preserve">HOJA DE TRABAJO 16 · CAPÍTULO 16</t>
  </si>
  <si>
    <t xml:space="preserve">Haz la cuenta de un año normal y la de un año malo. Si el año malo no lo aguantas, no compres.</t>
  </si>
  <si>
    <t xml:space="preserve">Javier 2023</t>
  </si>
  <si>
    <t xml:space="preserve">Precio + gastos de compra + reforma</t>
  </si>
  <si>
    <t xml:space="preserve">Alquiler mensual</t>
  </si>
  <si>
    <t xml:space="preserve">Meses alquilado en un año normal</t>
  </si>
  <si>
    <t xml:space="preserve">Alquiler anual</t>
  </si>
  <si>
    <t xml:space="preserve">Comunidad, IBI, seguros y mantenimiento</t>
  </si>
  <si>
    <t xml:space="preserve">Beneficio antes de impuestos</t>
  </si>
  <si>
    <t xml:space="preserve">IRPF estimado</t>
  </si>
  <si>
    <t xml:space="preserve">Depende de amortización, intereses y de la reducción por alquiler de vivienda que te corresponda (capítulo 16).</t>
  </si>
  <si>
    <t xml:space="preserve">Rentabilidad neta (beneficio ÷ inversión)</t>
  </si>
  <si>
    <t xml:space="preserve">Año malo: meses vacío de más</t>
  </si>
  <si>
    <t xml:space="preserve">Año malo: meses de impago</t>
  </si>
  <si>
    <t xml:space="preserve">Año malo: derrama</t>
  </si>
  <si>
    <t xml:space="preserve">Año malo: avería grande</t>
  </si>
  <si>
    <t xml:space="preserve">Rentabilidad en un año malo</t>
  </si>
  <si>
    <t xml:space="preserve">Horas al mes que le dedicaría</t>
  </si>
  <si>
    <t xml:space="preserve">3–4</t>
  </si>
  <si>
    <t xml:space="preserve">Para el año malo, resta tres meses de alquiler, un mes de impago, una derrama y una avería grande.</t>
  </si>
  <si>
    <t xml:space="preserve">HOJA DE TRABAJO 17 · CAPÍTULO 17</t>
  </si>
  <si>
    <t xml:space="preserve">Pásalas a cualquier cosa que te vendan como renta pasiva.</t>
  </si>
  <si>
    <t xml:space="preserve">Cripto al 12 %</t>
  </si>
  <si>
    <t xml:space="preserve">Otro caso</t>
  </si>
  <si>
    <t xml:space="preserve">¿Qué es?</t>
  </si>
  <si>
    <t xml:space="preserve">Préstamo de cripto</t>
  </si>
  <si>
    <t xml:space="preserve">¿Cuánto deja neto, de verdad?</t>
  </si>
  <si>
    <t xml:space="preserve">Desconocido</t>
  </si>
  <si>
    <t xml:space="preserve">¿Qué pasa en un año malo?</t>
  </si>
  <si>
    <t xml:space="preserve">Puede perderse todo</t>
  </si>
  <si>
    <t xml:space="preserve">¿Cuántas horas al mes me pide?</t>
  </si>
  <si>
    <t xml:space="preserve">Pocas</t>
  </si>
  <si>
    <t xml:space="preserve">¿Puedo recuperar el dinero? ¿Cuándo?</t>
  </si>
  <si>
    <t xml:space="preserve">Depende de la plataforma</t>
  </si>
  <si>
    <t xml:space="preserve">¿Cuánto necesito para empezar?</t>
  </si>
  <si>
    <t xml:space="preserve">Poco</t>
  </si>
  <si>
    <t xml:space="preserve">¿Está autorizada? ¿Por quién?</t>
  </si>
  <si>
    <t xml:space="preserve">Comprobar</t>
  </si>
  <si>
    <t xml:space="preserve">Compruébalo en los registros de la CNMV o del Banco de España.</t>
  </si>
  <si>
    <t xml:space="preserve">Si no sabes responder a alguna pregunta, esa es la respuesta.</t>
  </si>
  <si>
    <t xml:space="preserve">HOJA DE TRABAJO 18 · CAPÍTULO 18</t>
  </si>
  <si>
    <t xml:space="preserve">Tres escenarios para no engañarte. Revísalo una vez al año.</t>
  </si>
  <si>
    <t xml:space="preserve">Invertido hoy (sin colchón ni vivienda)</t>
  </si>
  <si>
    <t xml:space="preserve">Aportación media mensual (euros de hoy)</t>
  </si>
  <si>
    <t xml:space="preserve">400 → 475</t>
  </si>
  <si>
    <t xml:space="preserve">Si vas a subirla con los años, pon la media. Javier aporta 250 € hasta mediados de 2027, por eso sus cifras salen algo más bajas.</t>
  </si>
  <si>
    <t xml:space="preserve">Escenario malo (rentabilidad real)</t>
  </si>
  <si>
    <t xml:space="preserve">Escenario normal (rentabilidad real)</t>
  </si>
  <si>
    <t xml:space="preserve">Escenario bueno (rentabilidad real)</t>
  </si>
  <si>
    <t xml:space="preserve">Valor en el escenario malo</t>
  </si>
  <si>
    <t xml:space="preserve">Valor en el escenario normal</t>
  </si>
  <si>
    <t xml:space="preserve">Valor en el escenario bueno</t>
  </si>
  <si>
    <t xml:space="preserve">Otras rentas al mes (colchón, Letras…)</t>
  </si>
  <si>
    <t xml:space="preserve">Renta neta al mes, escenario normal</t>
  </si>
  <si>
    <t xml:space="preserve">Mi objetivo</t>
  </si>
  <si>
    <t xml:space="preserve">Diferencia con mi objetivo</t>
  </si>
  <si>
    <t xml:space="preserve">Si no llego: aportar más, esperar o ajustar</t>
  </si>
  <si>
    <t xml:space="preserve">Aportar más</t>
  </si>
  <si>
    <t xml:space="preserve">Fecha de mi revisión anual</t>
  </si>
  <si>
    <t xml:space="preserve">Enero</t>
  </si>
  <si>
    <t xml:space="preserve">El valor de cada escenario suma lo que ya tienes, que crece aparte, y tus aportaciones, que suben con la inflación.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</si>
</sst>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"/>
    <numFmt numFmtId="166" formatCode="0"/>
    <numFmt numFmtId="167" formatCode="0.00%"/>
    <numFmt numFmtId="168" formatCode="#,##0&quot; €&quot;"/>
    <numFmt numFmtId="169" formatCode="0%"/>
    <numFmt numFmtId="170" formatCode="0.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E2412B"/>
      <name val="Arial"/>
      <family val="0"/>
      <charset val="1"/>
    </font>
    <font>
      <b val="true"/>
      <sz val="22"/>
      <color rgb="FF141414"/>
      <name val="Arial"/>
      <family val="0"/>
      <charset val="1"/>
    </font>
    <font>
      <sz val="11"/>
      <color rgb="FF4A4A4A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sz val="9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  <font>
      <b val="true"/>
      <sz val="11"/>
      <color rgb="FFE2412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1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lantillas-De-la-nomina-a-las-rentas.xlsx" TargetMode="External"/><Relationship Id="rId2" Type="http://schemas.openxmlformats.org/officeDocument/2006/relationships/hyperlink" Target="Plantillas-De-la-nomina-a-las-rentas.xlsx" TargetMode="External"/><Relationship Id="rId3" Type="http://schemas.openxmlformats.org/officeDocument/2006/relationships/hyperlink" Target="Plantillas-De-la-nomina-a-las-rentas.xlsx" TargetMode="External"/><Relationship Id="rId4" Type="http://schemas.openxmlformats.org/officeDocument/2006/relationships/hyperlink" Target="Plantillas-De-la-nomina-a-las-rentas.xlsx" TargetMode="External"/><Relationship Id="rId5" Type="http://schemas.openxmlformats.org/officeDocument/2006/relationships/hyperlink" Target="Plantillas-De-la-nomina-a-las-rentas.xlsx" TargetMode="External"/><Relationship Id="rId6" Type="http://schemas.openxmlformats.org/officeDocument/2006/relationships/hyperlink" Target="Plantillas-De-la-nomina-a-las-rentas.xlsx" TargetMode="External"/><Relationship Id="rId7" Type="http://schemas.openxmlformats.org/officeDocument/2006/relationships/hyperlink" Target="Plantillas-De-la-nomina-a-las-rentas.xlsx" TargetMode="External"/><Relationship Id="rId8" Type="http://schemas.openxmlformats.org/officeDocument/2006/relationships/hyperlink" Target="Plantillas-De-la-nomina-a-las-rentas.xlsx" TargetMode="External"/><Relationship Id="rId9" Type="http://schemas.openxmlformats.org/officeDocument/2006/relationships/hyperlink" Target="Plantillas-De-la-nomina-a-las-rentas.xlsx" TargetMode="External"/><Relationship Id="rId10" Type="http://schemas.openxmlformats.org/officeDocument/2006/relationships/hyperlink" Target="Plantillas-De-la-nomina-a-las-rentas.xlsx" TargetMode="External"/><Relationship Id="rId11" Type="http://schemas.openxmlformats.org/officeDocument/2006/relationships/hyperlink" Target="Plantillas-De-la-nomina-a-las-rentas.xlsx" TargetMode="External"/><Relationship Id="rId12" Type="http://schemas.openxmlformats.org/officeDocument/2006/relationships/hyperlink" Target="Plantillas-De-la-nomina-a-las-rentas.xlsx" TargetMode="External"/><Relationship Id="rId13" Type="http://schemas.openxmlformats.org/officeDocument/2006/relationships/hyperlink" Target="Plantillas-De-la-nomina-a-las-rentas.xlsx" TargetMode="External"/><Relationship Id="rId14" Type="http://schemas.openxmlformats.org/officeDocument/2006/relationships/hyperlink" Target="Plantillas-De-la-nomina-a-las-rentas.xlsx" TargetMode="External"/><Relationship Id="rId15" Type="http://schemas.openxmlformats.org/officeDocument/2006/relationships/hyperlink" Target="Plantillas-De-la-nomina-a-las-rentas.xlsx" TargetMode="External"/><Relationship Id="rId16" Type="http://schemas.openxmlformats.org/officeDocument/2006/relationships/hyperlink" Target="Plantillas-De-la-nomina-a-las-rentas.xlsx" TargetMode="External"/><Relationship Id="rId17" Type="http://schemas.openxmlformats.org/officeDocument/2006/relationships/hyperlink" Target="Plantillas-De-la-nomina-a-las-rentas.xlsx" TargetMode="External"/><Relationship Id="rId18" Type="http://schemas.openxmlformats.org/officeDocument/2006/relationships/hyperlink" Target="Plantillas-De-la-nomina-a-las-rentas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2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5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5" t="s">
        <v>7</v>
      </c>
    </row>
    <row r="11" customFormat="false" ht="19.5" hidden="false" customHeight="true" outlineLevel="0" collapsed="false">
      <c r="A11" s="6" t="s">
        <v>8</v>
      </c>
      <c r="B11" s="7" t="s">
        <v>9</v>
      </c>
      <c r="C11" s="7" t="s">
        <v>10</v>
      </c>
    </row>
    <row r="12" customFormat="false" ht="18" hidden="false" customHeight="true" outlineLevel="0" collapsed="false">
      <c r="A12" s="8" t="n">
        <v>1</v>
      </c>
      <c r="B12" s="9" t="s">
        <v>11</v>
      </c>
      <c r="C12" s="10" t="n">
        <v>1</v>
      </c>
    </row>
    <row r="13" customFormat="false" ht="18" hidden="false" customHeight="true" outlineLevel="0" collapsed="false">
      <c r="A13" s="8" t="n">
        <v>2</v>
      </c>
      <c r="B13" s="9" t="s">
        <v>12</v>
      </c>
      <c r="C13" s="10" t="n">
        <v>2</v>
      </c>
    </row>
    <row r="14" customFormat="false" ht="18" hidden="false" customHeight="true" outlineLevel="0" collapsed="false">
      <c r="A14" s="8" t="n">
        <v>3</v>
      </c>
      <c r="B14" s="9" t="s">
        <v>13</v>
      </c>
      <c r="C14" s="10" t="n">
        <v>3</v>
      </c>
    </row>
    <row r="15" customFormat="false" ht="18" hidden="false" customHeight="true" outlineLevel="0" collapsed="false">
      <c r="A15" s="8" t="n">
        <v>4</v>
      </c>
      <c r="B15" s="9" t="s">
        <v>14</v>
      </c>
      <c r="C15" s="10" t="n">
        <v>4</v>
      </c>
    </row>
    <row r="16" customFormat="false" ht="18" hidden="false" customHeight="true" outlineLevel="0" collapsed="false">
      <c r="A16" s="8" t="n">
        <v>5</v>
      </c>
      <c r="B16" s="9" t="s">
        <v>15</v>
      </c>
      <c r="C16" s="10" t="n">
        <v>5</v>
      </c>
    </row>
    <row r="17" customFormat="false" ht="18" hidden="false" customHeight="true" outlineLevel="0" collapsed="false">
      <c r="A17" s="8" t="n">
        <v>6</v>
      </c>
      <c r="B17" s="9" t="s">
        <v>16</v>
      </c>
      <c r="C17" s="10" t="n">
        <v>6</v>
      </c>
    </row>
    <row r="18" customFormat="false" ht="18" hidden="false" customHeight="true" outlineLevel="0" collapsed="false">
      <c r="A18" s="8" t="n">
        <v>7</v>
      </c>
      <c r="B18" s="9" t="s">
        <v>17</v>
      </c>
      <c r="C18" s="10" t="n">
        <v>7</v>
      </c>
    </row>
    <row r="19" customFormat="false" ht="18" hidden="false" customHeight="true" outlineLevel="0" collapsed="false">
      <c r="A19" s="8" t="n">
        <v>8</v>
      </c>
      <c r="B19" s="9" t="s">
        <v>18</v>
      </c>
      <c r="C19" s="10" t="n">
        <v>8</v>
      </c>
    </row>
    <row r="20" customFormat="false" ht="18" hidden="false" customHeight="true" outlineLevel="0" collapsed="false">
      <c r="A20" s="8" t="n">
        <v>9</v>
      </c>
      <c r="B20" s="9" t="s">
        <v>19</v>
      </c>
      <c r="C20" s="10" t="n">
        <v>9</v>
      </c>
    </row>
    <row r="21" customFormat="false" ht="18" hidden="false" customHeight="true" outlineLevel="0" collapsed="false">
      <c r="A21" s="8" t="n">
        <v>10</v>
      </c>
      <c r="B21" s="9" t="s">
        <v>20</v>
      </c>
      <c r="C21" s="10" t="n">
        <v>10</v>
      </c>
    </row>
    <row r="22" customFormat="false" ht="18" hidden="false" customHeight="true" outlineLevel="0" collapsed="false">
      <c r="A22" s="8" t="n">
        <v>11</v>
      </c>
      <c r="B22" s="9" t="s">
        <v>21</v>
      </c>
      <c r="C22" s="10" t="n">
        <v>11</v>
      </c>
    </row>
    <row r="23" customFormat="false" ht="18" hidden="false" customHeight="true" outlineLevel="0" collapsed="false">
      <c r="A23" s="8" t="n">
        <v>12</v>
      </c>
      <c r="B23" s="9" t="s">
        <v>22</v>
      </c>
      <c r="C23" s="10" t="n">
        <v>12</v>
      </c>
    </row>
    <row r="24" customFormat="false" ht="18" hidden="false" customHeight="true" outlineLevel="0" collapsed="false">
      <c r="A24" s="8" t="n">
        <v>13</v>
      </c>
      <c r="B24" s="9" t="s">
        <v>23</v>
      </c>
      <c r="C24" s="10" t="n">
        <v>13</v>
      </c>
    </row>
    <row r="25" customFormat="false" ht="18" hidden="false" customHeight="true" outlineLevel="0" collapsed="false">
      <c r="A25" s="8" t="n">
        <v>14</v>
      </c>
      <c r="B25" s="9" t="s">
        <v>24</v>
      </c>
      <c r="C25" s="10" t="n">
        <v>14</v>
      </c>
    </row>
    <row r="26" customFormat="false" ht="18" hidden="false" customHeight="true" outlineLevel="0" collapsed="false">
      <c r="A26" s="8" t="n">
        <v>15</v>
      </c>
      <c r="B26" s="9" t="s">
        <v>25</v>
      </c>
      <c r="C26" s="10" t="n">
        <v>15</v>
      </c>
    </row>
    <row r="27" customFormat="false" ht="18" hidden="false" customHeight="true" outlineLevel="0" collapsed="false">
      <c r="A27" s="8" t="n">
        <v>16</v>
      </c>
      <c r="B27" s="9" t="s">
        <v>26</v>
      </c>
      <c r="C27" s="10" t="n">
        <v>16</v>
      </c>
    </row>
    <row r="28" customFormat="false" ht="18" hidden="false" customHeight="true" outlineLevel="0" collapsed="false">
      <c r="A28" s="8" t="n">
        <v>17</v>
      </c>
      <c r="B28" s="9" t="s">
        <v>27</v>
      </c>
      <c r="C28" s="10" t="n">
        <v>17</v>
      </c>
    </row>
    <row r="29" customFormat="false" ht="18" hidden="false" customHeight="true" outlineLevel="0" collapsed="false">
      <c r="A29" s="8" t="n">
        <v>18</v>
      </c>
      <c r="B29" s="9" t="s">
        <v>28</v>
      </c>
      <c r="C29" s="10" t="n">
        <v>18</v>
      </c>
    </row>
    <row r="31" customFormat="false" ht="15" hidden="false" customHeight="false" outlineLevel="0" collapsed="false">
      <c r="A31" s="11" t="s">
        <v>29</v>
      </c>
    </row>
    <row r="32" customFormat="false" ht="25.5" hidden="false" customHeight="true" outlineLevel="0" collapsed="false">
      <c r="A32" s="12" t="s">
        <v>30</v>
      </c>
      <c r="B32" s="12"/>
      <c r="C32" s="12"/>
    </row>
  </sheetData>
  <mergeCells count="1">
    <mergeCell ref="A32:C32"/>
  </mergeCells>
  <hyperlinks>
    <hyperlink ref="B12" r:id="rId1" location="'1%20Nómina'!A1" display="Tu nómina en limpio"/>
    <hyperlink ref="B13" r:id="rId2" location="'2%20Declaración'!A1" display="Tu declaración en una hoja"/>
    <hyperlink ref="B14" r:id="rId3" location="'3%20Presupuesto'!A1" display="Tu presupuesto mensual"/>
    <hyperlink ref="B15" r:id="rId4" location="'4%20Colchón%20y%20deudas'!A1" display="Tu colchón y tus deudas"/>
    <hyperlink ref="B16" r:id="rId5" location="'5%20Ingreso%20extra'!A1" display="Tu ingreso extra, en limpio"/>
    <hyperlink ref="B17" r:id="rId6" location="'6%20Interés%20compuesto'!A1" display="Tu tabla del interés compuesto"/>
    <hyperlink ref="B18" r:id="rId7" location="'7%20Elige%20tu%20fondo'!A1" display="Elige tu fondo"/>
    <hyperlink ref="B19" r:id="rId8" location="'8%20Antes%20de%20meter%20un%20euro'!A1" display="Antes de meter un euro"/>
    <hyperlink ref="B20" r:id="rId9" location="'9%20Plan%20de%20pensiones'!A1" display="¿Me conviene un plan?"/>
    <hyperlink ref="B21" r:id="rId10" location="'10%20Alquilar%20o%20comprar'!A1" display="Alquilar o comprar, con tus números"/>
    <hyperlink ref="B22" r:id="rId11" location="'11%20Dinero%20en%20pareja'!A1" display="Vuestro dinero en común"/>
    <hyperlink ref="B23" r:id="rId12" location="'12%20Tu%20objetivo'!A1" display="Tu objetivo, en euros"/>
    <hyperlink ref="B24" r:id="rId13" location="'13%20Escalera'!A1" display="Tu escalera"/>
    <hyperlink ref="B25" r:id="rId14" location="'14%20Dividendos'!A1" display="Revisa tu cartera de dividendos"/>
    <hyperlink ref="B26" r:id="rId15" location="'15%20Vivir%20de%20rentas'!A1" display="Cuánto necesitas para vivir de rentas"/>
    <hyperlink ref="B27" r:id="rId16" location="'16%20Piso%20en%20alquiler'!A1" display="La cuenta completa de un piso"/>
    <hyperlink ref="B28" r:id="rId17" location="'17%20Cinco%20preguntas'!A1" display="Las cinco preguntas"/>
    <hyperlink ref="B29" r:id="rId18" location="'18%20Plan%20a%2010%20años'!A1" display="Tu plan a 10 año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31</v>
      </c>
    </row>
    <row r="2" customFormat="false" ht="25.5" hidden="false" customHeight="true" outlineLevel="0" collapsed="false">
      <c r="A2" s="14" t="s">
        <v>11</v>
      </c>
    </row>
    <row r="3" customFormat="false" ht="15" hidden="false" customHeight="false" outlineLevel="0" collapsed="false">
      <c r="A3" s="15" t="s">
        <v>32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34</v>
      </c>
      <c r="B6" s="7" t="s">
        <v>35</v>
      </c>
      <c r="C6" s="7" t="s">
        <v>36</v>
      </c>
    </row>
    <row r="7" customFormat="false" ht="19.5" hidden="false" customHeight="true" outlineLevel="0" collapsed="false">
      <c r="A7" s="17" t="s">
        <v>37</v>
      </c>
      <c r="B7" s="18" t="n">
        <v>30000</v>
      </c>
      <c r="C7" s="19"/>
    </row>
    <row r="8" customFormat="false" ht="19.5" hidden="false" customHeight="true" outlineLevel="0" collapsed="false">
      <c r="A8" s="17" t="s">
        <v>38</v>
      </c>
      <c r="B8" s="20" t="n">
        <v>14</v>
      </c>
      <c r="C8" s="21"/>
      <c r="D8" s="22" t="s">
        <v>39</v>
      </c>
    </row>
    <row r="9" customFormat="false" ht="19.5" hidden="false" customHeight="true" outlineLevel="0" collapsed="false">
      <c r="A9" s="17" t="s">
        <v>40</v>
      </c>
      <c r="B9" s="18" t="n">
        <v>2142.86</v>
      </c>
      <c r="C9" s="23" t="str">
        <f aca="false">IF(AND(ISNUMBER(C7),ISNUMBER(C8)),IFERROR(C7/C8,""),"")</f>
        <v/>
      </c>
    </row>
    <row r="10" customFormat="false" ht="30" hidden="false" customHeight="true" outlineLevel="0" collapsed="false">
      <c r="A10" s="17" t="s">
        <v>41</v>
      </c>
      <c r="B10" s="18" t="n">
        <v>2500</v>
      </c>
      <c r="C10" s="23" t="str">
        <f aca="false">IF(ISNUMBER(C7),IFERROR(C7/12,""),"")</f>
        <v/>
      </c>
      <c r="D10" s="22" t="s">
        <v>42</v>
      </c>
    </row>
    <row r="11" customFormat="false" ht="30" hidden="false" customHeight="true" outlineLevel="0" collapsed="false">
      <c r="A11" s="17" t="s">
        <v>43</v>
      </c>
      <c r="B11" s="24" t="n">
        <v>0.065</v>
      </c>
      <c r="C11" s="25"/>
      <c r="D11" s="22" t="s">
        <v>44</v>
      </c>
    </row>
    <row r="12" customFormat="false" ht="19.5" hidden="false" customHeight="true" outlineLevel="0" collapsed="false">
      <c r="A12" s="17" t="s">
        <v>45</v>
      </c>
      <c r="B12" s="18" t="n">
        <v>162.5</v>
      </c>
      <c r="C12" s="23" t="str">
        <f aca="false">IF(AND(ISNUMBER(C10),ISNUMBER(C11)),IFERROR(ROUND(C10*C11,2),""),"")</f>
        <v/>
      </c>
    </row>
    <row r="13" customFormat="false" ht="30" hidden="false" customHeight="true" outlineLevel="0" collapsed="false">
      <c r="A13" s="17" t="s">
        <v>46</v>
      </c>
      <c r="B13" s="24" t="n">
        <v>0.1642</v>
      </c>
      <c r="C13" s="25"/>
      <c r="D13" s="22" t="s">
        <v>47</v>
      </c>
    </row>
    <row r="14" customFormat="false" ht="19.5" hidden="false" customHeight="true" outlineLevel="0" collapsed="false">
      <c r="A14" s="17" t="s">
        <v>48</v>
      </c>
      <c r="B14" s="18" t="n">
        <v>351.86</v>
      </c>
      <c r="C14" s="23" t="str">
        <f aca="false">IF(AND(ISNUMBER(C9),ISNUMBER(C13)),IFERROR(ROUND(C9*C13,2),""),"")</f>
        <v/>
      </c>
    </row>
    <row r="15" customFormat="false" ht="19.5" hidden="false" customHeight="true" outlineLevel="0" collapsed="false">
      <c r="A15" s="17" t="s">
        <v>49</v>
      </c>
      <c r="B15" s="18" t="n">
        <v>1628.5</v>
      </c>
      <c r="C15" s="23" t="str">
        <f aca="false">IF(AND(ISNUMBER(C9),ISNUMBER(C12),ISNUMBER(C14)),IFERROR(C9-C12-C14,""),"")</f>
        <v/>
      </c>
    </row>
    <row r="16" customFormat="false" ht="19.5" hidden="false" customHeight="true" outlineLevel="0" collapsed="false">
      <c r="A16" s="17" t="s">
        <v>50</v>
      </c>
      <c r="B16" s="18" t="n">
        <v>1791</v>
      </c>
      <c r="C16" s="23" t="str">
        <f aca="false">IF(AND(ISNUMBER(C8),ISNUMBER(C9),ISNUMBER(C14)),IFERROR(IF(C8&gt;12,C9-C14,0),""),"")</f>
        <v/>
      </c>
      <c r="D16" s="22" t="s">
        <v>51</v>
      </c>
    </row>
    <row r="17" customFormat="false" ht="19.5" hidden="false" customHeight="true" outlineLevel="0" collapsed="false">
      <c r="A17" s="17" t="s">
        <v>52</v>
      </c>
      <c r="B17" s="18" t="n">
        <v>23124</v>
      </c>
      <c r="C17" s="23" t="str">
        <f aca="false">IF(AND(ISNUMBER(C15),ISNUMBER(C16),ISNUMBER(C8)),IFERROR(C15*12+C16*(C8-12),""),"")</f>
        <v/>
      </c>
    </row>
    <row r="18" customFormat="false" ht="19.5" hidden="false" customHeight="true" outlineLevel="0" collapsed="false">
      <c r="A18" s="17" t="s">
        <v>53</v>
      </c>
      <c r="B18" s="18" t="n">
        <v>1927</v>
      </c>
      <c r="C18" s="23" t="str">
        <f aca="false">IF(ISNUMBER(C17),IFERROR(C17/12,""),"")</f>
        <v/>
      </c>
    </row>
    <row r="20" customFormat="false" ht="30" hidden="false" customHeight="true" outlineLevel="0" collapsed="false">
      <c r="A20" s="26" t="s">
        <v>54</v>
      </c>
      <c r="B20" s="26"/>
      <c r="C20" s="26"/>
    </row>
    <row r="22" customFormat="false" ht="15" hidden="false" customHeight="false" outlineLevel="0" collapsed="false">
      <c r="A22" s="27" t="s">
        <v>55</v>
      </c>
    </row>
    <row r="23" customFormat="false" ht="24" hidden="false" customHeight="true" outlineLevel="0" collapsed="false">
      <c r="A23" s="28" t="s">
        <v>30</v>
      </c>
      <c r="B23" s="28"/>
      <c r="C23" s="28"/>
      <c r="D23" s="28"/>
    </row>
  </sheetData>
  <mergeCells count="2">
    <mergeCell ref="A20:C20"/>
    <mergeCell ref="A23:D2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56</v>
      </c>
    </row>
    <row r="2" customFormat="false" ht="25.5" hidden="false" customHeight="true" outlineLevel="0" collapsed="false">
      <c r="A2" s="14" t="s">
        <v>12</v>
      </c>
    </row>
    <row r="3" customFormat="false" ht="15" hidden="false" customHeight="false" outlineLevel="0" collapsed="false">
      <c r="A3" s="15" t="s">
        <v>57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34</v>
      </c>
      <c r="B6" s="7" t="s">
        <v>35</v>
      </c>
      <c r="C6" s="7" t="s">
        <v>36</v>
      </c>
    </row>
    <row r="7" customFormat="false" ht="19.5" hidden="false" customHeight="true" outlineLevel="0" collapsed="false">
      <c r="A7" s="17" t="s">
        <v>58</v>
      </c>
      <c r="B7" s="18" t="n">
        <v>30000</v>
      </c>
      <c r="C7" s="19"/>
    </row>
    <row r="8" customFormat="false" ht="19.5" hidden="false" customHeight="true" outlineLevel="0" collapsed="false">
      <c r="A8" s="17" t="s">
        <v>59</v>
      </c>
      <c r="B8" s="20" t="n">
        <v>1</v>
      </c>
      <c r="C8" s="21"/>
    </row>
    <row r="9" customFormat="false" ht="30" hidden="false" customHeight="true" outlineLevel="0" collapsed="false">
      <c r="A9" s="17" t="s">
        <v>60</v>
      </c>
      <c r="B9" s="29" t="s">
        <v>61</v>
      </c>
      <c r="C9" s="30"/>
      <c r="D9" s="22" t="s">
        <v>62</v>
      </c>
    </row>
    <row r="10" customFormat="false" ht="19.5" hidden="false" customHeight="true" outlineLevel="0" collapsed="false">
      <c r="A10" s="17" t="s">
        <v>63</v>
      </c>
      <c r="B10" s="18" t="n">
        <v>190.5</v>
      </c>
      <c r="C10" s="19"/>
    </row>
    <row r="11" customFormat="false" ht="19.5" hidden="false" customHeight="true" outlineLevel="0" collapsed="false">
      <c r="A11" s="17" t="s">
        <v>64</v>
      </c>
      <c r="B11" s="18" t="n">
        <v>4937.97</v>
      </c>
      <c r="C11" s="19"/>
    </row>
    <row r="12" customFormat="false" ht="19.5" hidden="false" customHeight="true" outlineLevel="0" collapsed="false">
      <c r="A12" s="17" t="s">
        <v>65</v>
      </c>
      <c r="B12" s="29" t="s">
        <v>66</v>
      </c>
      <c r="C12" s="30"/>
    </row>
    <row r="13" customFormat="false" ht="30" hidden="false" customHeight="true" outlineLevel="0" collapsed="false">
      <c r="A13" s="17" t="s">
        <v>67</v>
      </c>
      <c r="B13" s="29" t="s">
        <v>68</v>
      </c>
      <c r="C13" s="30"/>
      <c r="D13" s="22" t="s">
        <v>69</v>
      </c>
    </row>
    <row r="14" customFormat="false" ht="19.5" hidden="false" customHeight="true" outlineLevel="0" collapsed="false">
      <c r="A14" s="17" t="s">
        <v>70</v>
      </c>
      <c r="B14" s="18" t="n">
        <v>39.33</v>
      </c>
      <c r="C14" s="19"/>
      <c r="D14" s="22" t="s">
        <v>71</v>
      </c>
    </row>
    <row r="15" customFormat="false" ht="19.5" hidden="false" customHeight="true" outlineLevel="0" collapsed="false">
      <c r="A15" s="17" t="s">
        <v>72</v>
      </c>
      <c r="B15" s="24" t="n">
        <v>0.1646</v>
      </c>
      <c r="C15" s="31" t="str">
        <f aca="false">IF(AND(ISNUMBER(C11),ISNUMBER(C7)),IFERROR(C11/C7,""),"")</f>
        <v/>
      </c>
    </row>
    <row r="16" customFormat="false" ht="30" hidden="false" customHeight="true" outlineLevel="0" collapsed="false">
      <c r="A16" s="17" t="s">
        <v>73</v>
      </c>
      <c r="B16" s="29" t="s">
        <v>61</v>
      </c>
      <c r="C16" s="30"/>
    </row>
    <row r="18" customFormat="false" ht="30" hidden="false" customHeight="true" outlineLevel="0" collapsed="false">
      <c r="A18" s="26" t="s">
        <v>74</v>
      </c>
      <c r="B18" s="26"/>
      <c r="C18" s="26"/>
    </row>
    <row r="20" customFormat="false" ht="15" hidden="false" customHeight="false" outlineLevel="0" collapsed="false">
      <c r="A20" s="27" t="s">
        <v>55</v>
      </c>
    </row>
    <row r="21" customFormat="false" ht="24" hidden="false" customHeight="true" outlineLevel="0" collapsed="false">
      <c r="A21" s="28" t="s">
        <v>30</v>
      </c>
      <c r="B21" s="28"/>
      <c r="C21" s="28"/>
      <c r="D21" s="28"/>
    </row>
  </sheetData>
  <mergeCells count="2">
    <mergeCell ref="A18:C18"/>
    <mergeCell ref="A21:D21"/>
  </mergeCells>
  <dataValidations count="3">
    <dataValidation allowBlank="true" error="Elige una opción de la lista o escribe tu propia respuesta." errorStyle="stop" operator="between" showDropDown="false" showErrorMessage="false" showInputMessage="false" sqref="C9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3" type="list">
      <formula1>"Individual,Conjunta"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6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75</v>
      </c>
    </row>
    <row r="2" customFormat="false" ht="25.5" hidden="false" customHeight="true" outlineLevel="0" collapsed="false">
      <c r="A2" s="14" t="s">
        <v>13</v>
      </c>
    </row>
    <row r="3" customFormat="false" ht="15" hidden="false" customHeight="false" outlineLevel="0" collapsed="false">
      <c r="A3" s="15" t="s">
        <v>76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77</v>
      </c>
      <c r="B6" s="7" t="s">
        <v>35</v>
      </c>
      <c r="C6" s="7" t="s">
        <v>36</v>
      </c>
    </row>
    <row r="7" customFormat="false" ht="19.5" hidden="false" customHeight="true" outlineLevel="0" collapsed="false">
      <c r="A7" s="17" t="s">
        <v>78</v>
      </c>
      <c r="B7" s="18" t="n">
        <v>1927</v>
      </c>
      <c r="C7" s="19"/>
    </row>
    <row r="8" customFormat="false" ht="19.5" hidden="false" customHeight="true" outlineLevel="0" collapsed="false">
      <c r="A8" s="17" t="s">
        <v>79</v>
      </c>
      <c r="B8" s="32" t="n">
        <v>550</v>
      </c>
      <c r="C8" s="33"/>
    </row>
    <row r="9" customFormat="false" ht="19.5" hidden="false" customHeight="true" outlineLevel="0" collapsed="false">
      <c r="A9" s="17" t="s">
        <v>80</v>
      </c>
      <c r="B9" s="32" t="n">
        <v>60</v>
      </c>
      <c r="C9" s="33"/>
    </row>
    <row r="10" customFormat="false" ht="19.5" hidden="false" customHeight="true" outlineLevel="0" collapsed="false">
      <c r="A10" s="17" t="s">
        <v>81</v>
      </c>
      <c r="B10" s="32" t="n">
        <v>230</v>
      </c>
      <c r="C10" s="33"/>
    </row>
    <row r="11" customFormat="false" ht="19.5" hidden="false" customHeight="true" outlineLevel="0" collapsed="false">
      <c r="A11" s="17" t="s">
        <v>82</v>
      </c>
      <c r="B11" s="32" t="n">
        <v>120</v>
      </c>
      <c r="C11" s="33"/>
    </row>
    <row r="12" customFormat="false" ht="19.5" hidden="false" customHeight="true" outlineLevel="0" collapsed="false">
      <c r="A12" s="17" t="s">
        <v>83</v>
      </c>
      <c r="B12" s="32" t="n">
        <v>40</v>
      </c>
      <c r="C12" s="33"/>
    </row>
    <row r="13" customFormat="false" ht="19.5" hidden="false" customHeight="true" outlineLevel="0" collapsed="false">
      <c r="A13" s="17" t="s">
        <v>84</v>
      </c>
      <c r="B13" s="32" t="n">
        <v>160</v>
      </c>
      <c r="C13" s="33"/>
    </row>
    <row r="14" customFormat="false" ht="19.5" hidden="false" customHeight="true" outlineLevel="0" collapsed="false">
      <c r="A14" s="17" t="s">
        <v>85</v>
      </c>
      <c r="B14" s="32" t="n">
        <v>75</v>
      </c>
      <c r="C14" s="33"/>
    </row>
    <row r="15" customFormat="false" ht="19.5" hidden="false" customHeight="true" outlineLevel="0" collapsed="false">
      <c r="A15" s="17" t="s">
        <v>86</v>
      </c>
      <c r="B15" s="32" t="n">
        <v>65</v>
      </c>
      <c r="C15" s="33"/>
    </row>
    <row r="16" customFormat="false" ht="19.5" hidden="false" customHeight="true" outlineLevel="0" collapsed="false">
      <c r="A16" s="17" t="s">
        <v>87</v>
      </c>
      <c r="B16" s="18" t="n">
        <v>1300</v>
      </c>
      <c r="C16" s="23" t="str">
        <f aca="false">IF(AND(ISNUMBER(C8),ISNUMBER(C15)),IFERROR(SUM(C8:C15),""),"")</f>
        <v/>
      </c>
    </row>
    <row r="17" customFormat="false" ht="19.5" hidden="false" customHeight="true" outlineLevel="0" collapsed="false">
      <c r="A17" s="17" t="s">
        <v>88</v>
      </c>
      <c r="B17" s="18" t="n">
        <v>527.5</v>
      </c>
      <c r="C17" s="19"/>
      <c r="D17" s="22" t="s">
        <v>89</v>
      </c>
    </row>
    <row r="18" customFormat="false" ht="30" hidden="false" customHeight="true" outlineLevel="0" collapsed="false">
      <c r="A18" s="17" t="s">
        <v>90</v>
      </c>
      <c r="B18" s="18" t="n">
        <v>99.5</v>
      </c>
      <c r="C18" s="23" t="str">
        <f aca="false">IF(AND(ISNUMBER(C7),ISNUMBER(C16),ISNUMBER(C17)),IFERROR(C7-C16-C17,""),"")</f>
        <v/>
      </c>
      <c r="D18" s="22" t="s">
        <v>91</v>
      </c>
    </row>
    <row r="19" customFormat="false" ht="19.5" hidden="false" customHeight="true" outlineLevel="0" collapsed="false">
      <c r="A19" s="17" t="s">
        <v>92</v>
      </c>
      <c r="B19" s="34" t="n">
        <v>0.27</v>
      </c>
      <c r="C19" s="35" t="str">
        <f aca="false">IF(AND(ISNUMBER(C17),ISNUMBER(C7)),IFERROR(C17/C7,""),"")</f>
        <v/>
      </c>
    </row>
    <row r="21" customFormat="false" ht="30" hidden="false" customHeight="true" outlineLevel="0" collapsed="false">
      <c r="A21" s="26" t="s">
        <v>93</v>
      </c>
      <c r="B21" s="26"/>
      <c r="C21" s="26"/>
    </row>
    <row r="23" customFormat="false" ht="15" hidden="false" customHeight="false" outlineLevel="0" collapsed="false">
      <c r="A23" s="27" t="s">
        <v>55</v>
      </c>
    </row>
    <row r="24" customFormat="false" ht="24" hidden="false" customHeight="true" outlineLevel="0" collapsed="false">
      <c r="A24" s="28" t="s">
        <v>30</v>
      </c>
      <c r="B24" s="28"/>
      <c r="C24" s="28"/>
      <c r="D24" s="28"/>
    </row>
  </sheetData>
  <mergeCells count="2">
    <mergeCell ref="A21:C21"/>
    <mergeCell ref="A24:D24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7"/>
    <col collapsed="false" customWidth="true" hidden="false" outlineLevel="0" max="8" min="8" style="0" width="58"/>
  </cols>
  <sheetData>
    <row r="1" customFormat="false" ht="15" hidden="false" customHeight="false" outlineLevel="0" collapsed="false">
      <c r="A1" s="13" t="s">
        <v>94</v>
      </c>
    </row>
    <row r="2" customFormat="false" ht="25.5" hidden="false" customHeight="true" outlineLevel="0" collapsed="false">
      <c r="A2" s="14" t="s">
        <v>14</v>
      </c>
    </row>
    <row r="3" customFormat="false" ht="15" hidden="false" customHeight="false" outlineLevel="0" collapsed="false">
      <c r="A3" s="15" t="s">
        <v>95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96</v>
      </c>
      <c r="B6" s="7" t="s">
        <v>97</v>
      </c>
      <c r="C6" s="7" t="s">
        <v>36</v>
      </c>
    </row>
    <row r="7" customFormat="false" ht="19.5" hidden="false" customHeight="true" outlineLevel="0" collapsed="false">
      <c r="A7" s="17" t="s">
        <v>98</v>
      </c>
      <c r="B7" s="32" t="n">
        <v>1040</v>
      </c>
      <c r="C7" s="33"/>
    </row>
    <row r="8" customFormat="false" ht="30" hidden="false" customHeight="true" outlineLevel="0" collapsed="false">
      <c r="A8" s="17" t="s">
        <v>99</v>
      </c>
      <c r="B8" s="20" t="n">
        <v>3</v>
      </c>
      <c r="C8" s="21"/>
      <c r="D8" s="36" t="s">
        <v>100</v>
      </c>
      <c r="E8" s="36"/>
      <c r="F8" s="36"/>
      <c r="G8" s="36"/>
      <c r="H8" s="36"/>
    </row>
    <row r="9" customFormat="false" ht="19.5" hidden="false" customHeight="true" outlineLevel="0" collapsed="false">
      <c r="A9" s="17" t="s">
        <v>101</v>
      </c>
      <c r="B9" s="32" t="n">
        <v>3120</v>
      </c>
      <c r="C9" s="37" t="str">
        <f aca="false">IF(AND(ISNUMBER(C7),ISNUMBER(C8)),IFERROR(C7*C8,""),"")</f>
        <v/>
      </c>
    </row>
    <row r="10" customFormat="false" ht="19.5" hidden="false" customHeight="true" outlineLevel="0" collapsed="false">
      <c r="A10" s="17" t="s">
        <v>102</v>
      </c>
      <c r="B10" s="32" t="n">
        <v>0</v>
      </c>
      <c r="C10" s="33"/>
    </row>
    <row r="11" customFormat="false" ht="19.5" hidden="false" customHeight="true" outlineLevel="0" collapsed="false">
      <c r="A11" s="17" t="s">
        <v>103</v>
      </c>
      <c r="B11" s="32" t="n">
        <v>120</v>
      </c>
      <c r="C11" s="33"/>
    </row>
    <row r="12" customFormat="false" ht="30" hidden="false" customHeight="true" outlineLevel="0" collapsed="false">
      <c r="A12" s="17" t="s">
        <v>104</v>
      </c>
      <c r="B12" s="32" t="n">
        <v>1260</v>
      </c>
      <c r="C12" s="33"/>
      <c r="D12" s="36" t="s">
        <v>105</v>
      </c>
      <c r="E12" s="36"/>
      <c r="F12" s="36"/>
      <c r="G12" s="36"/>
      <c r="H12" s="36"/>
    </row>
    <row r="13" customFormat="false" ht="19.5" hidden="false" customHeight="true" outlineLevel="0" collapsed="false">
      <c r="A13" s="17" t="s">
        <v>106</v>
      </c>
      <c r="B13" s="18" t="n">
        <v>338.87</v>
      </c>
      <c r="C13" s="19"/>
      <c r="D13" s="36" t="s">
        <v>107</v>
      </c>
      <c r="E13" s="36"/>
      <c r="F13" s="36"/>
      <c r="G13" s="36"/>
      <c r="H13" s="36"/>
    </row>
    <row r="14" customFormat="false" ht="30" hidden="false" customHeight="true" outlineLevel="0" collapsed="false">
      <c r="A14" s="17" t="s">
        <v>108</v>
      </c>
      <c r="B14" s="32" t="n">
        <v>145</v>
      </c>
      <c r="C14" s="33"/>
    </row>
    <row r="15" customFormat="false" ht="30" hidden="false" customHeight="true" outlineLevel="0" collapsed="false">
      <c r="A15" s="17" t="s">
        <v>109</v>
      </c>
      <c r="B15" s="20" t="n">
        <v>14</v>
      </c>
      <c r="C15" s="38" t="str">
        <f aca="false">IF(AND(ISNUMBER(C9),ISNUMBER(C14)),IFERROR(ROUNDUP(MAX(0,C9-N(C10)+N(C13))/(C14+N(C12)/12),0),""),"")</f>
        <v/>
      </c>
      <c r="D15" s="36" t="s">
        <v>110</v>
      </c>
      <c r="E15" s="36"/>
      <c r="F15" s="36"/>
      <c r="G15" s="36"/>
      <c r="H15" s="36"/>
    </row>
    <row r="17" customFormat="false" ht="15" hidden="false" customHeight="false" outlineLevel="0" collapsed="false">
      <c r="A17" s="39" t="s">
        <v>111</v>
      </c>
    </row>
    <row r="18" customFormat="false" ht="30" hidden="false" customHeight="true" outlineLevel="0" collapsed="false">
      <c r="A18" s="6" t="s">
        <v>112</v>
      </c>
      <c r="B18" s="7" t="s">
        <v>113</v>
      </c>
      <c r="C18" s="7" t="s">
        <v>114</v>
      </c>
      <c r="D18" s="7" t="s">
        <v>115</v>
      </c>
      <c r="E18" s="7" t="s">
        <v>116</v>
      </c>
      <c r="F18" s="7" t="s">
        <v>117</v>
      </c>
      <c r="G18" s="7" t="s">
        <v>118</v>
      </c>
    </row>
    <row r="19" customFormat="false" ht="19.5" hidden="false" customHeight="true" outlineLevel="0" collapsed="false">
      <c r="A19" s="40" t="s">
        <v>119</v>
      </c>
      <c r="B19" s="41" t="n">
        <v>0.21</v>
      </c>
      <c r="C19" s="18" t="n">
        <v>395.76</v>
      </c>
      <c r="D19" s="18" t="n">
        <v>25</v>
      </c>
      <c r="E19" s="20" t="n">
        <v>19</v>
      </c>
      <c r="F19" s="40" t="s">
        <v>61</v>
      </c>
      <c r="G19" s="40" t="s">
        <v>120</v>
      </c>
    </row>
    <row r="20" customFormat="false" ht="19.5" hidden="false" customHeight="true" outlineLevel="0" collapsed="false">
      <c r="A20" s="40" t="s">
        <v>121</v>
      </c>
      <c r="B20" s="41" t="n">
        <v>0</v>
      </c>
      <c r="C20" s="18" t="n">
        <v>560</v>
      </c>
      <c r="D20" s="18" t="n">
        <v>35</v>
      </c>
      <c r="E20" s="20" t="n">
        <v>16</v>
      </c>
      <c r="F20" s="40" t="s">
        <v>122</v>
      </c>
      <c r="G20" s="40" t="s">
        <v>123</v>
      </c>
    </row>
    <row r="21" customFormat="false" ht="19.5" hidden="false" customHeight="true" outlineLevel="0" collapsed="false">
      <c r="A21" s="30"/>
      <c r="B21" s="42"/>
      <c r="C21" s="19"/>
      <c r="D21" s="19"/>
      <c r="E21" s="38" t="str">
        <f aca="false">IF(AND(ISNUMBER(B21),ISNUMBER(C21),ISNUMBER(D21)),IFERROR(ROUNDUP(NPER((1+B21)^(1/12)-1,-D21,C21),0),"Nunca: sube la cuota"),"")</f>
        <v/>
      </c>
      <c r="F21" s="43" t="str">
        <f aca="false">IF(ISNUMBER(B21),IF(B21&gt;=0.07,"Sí","No"),"")</f>
        <v/>
      </c>
      <c r="G21" s="43" t="str">
        <f aca="false">IF(ISNUMBER(B21),COUNTIF($B$21:$B$28,"&gt;"&amp;B21)+1&amp;".º","")</f>
        <v/>
      </c>
    </row>
    <row r="22" customFormat="false" ht="19.5" hidden="false" customHeight="true" outlineLevel="0" collapsed="false">
      <c r="A22" s="30"/>
      <c r="B22" s="42"/>
      <c r="C22" s="19"/>
      <c r="D22" s="19"/>
      <c r="E22" s="38" t="str">
        <f aca="false">IF(AND(ISNUMBER(B22),ISNUMBER(C22),ISNUMBER(D22)),IFERROR(ROUNDUP(NPER((1+B22)^(1/12)-1,-D22,C22),0),"Nunca: sube la cuota"),"")</f>
        <v/>
      </c>
      <c r="F22" s="43" t="str">
        <f aca="false">IF(ISNUMBER(B22),IF(B22&gt;=0.07,"Sí","No"),"")</f>
        <v/>
      </c>
      <c r="G22" s="43" t="str">
        <f aca="false">IF(ISNUMBER(B22),COUNTIF($B$21:$B$28,"&gt;"&amp;B22)+1&amp;".º","")</f>
        <v/>
      </c>
    </row>
    <row r="23" customFormat="false" ht="19.5" hidden="false" customHeight="true" outlineLevel="0" collapsed="false">
      <c r="A23" s="30"/>
      <c r="B23" s="42"/>
      <c r="C23" s="19"/>
      <c r="D23" s="19"/>
      <c r="E23" s="38" t="str">
        <f aca="false">IF(AND(ISNUMBER(B23),ISNUMBER(C23),ISNUMBER(D23)),IFERROR(ROUNDUP(NPER((1+B23)^(1/12)-1,-D23,C23),0),"Nunca: sube la cuota"),"")</f>
        <v/>
      </c>
      <c r="F23" s="43" t="str">
        <f aca="false">IF(ISNUMBER(B23),IF(B23&gt;=0.07,"Sí","No"),"")</f>
        <v/>
      </c>
      <c r="G23" s="43" t="str">
        <f aca="false">IF(ISNUMBER(B23),COUNTIF($B$21:$B$28,"&gt;"&amp;B23)+1&amp;".º","")</f>
        <v/>
      </c>
    </row>
    <row r="24" customFormat="false" ht="19.5" hidden="false" customHeight="true" outlineLevel="0" collapsed="false">
      <c r="A24" s="30"/>
      <c r="B24" s="42"/>
      <c r="C24" s="19"/>
      <c r="D24" s="19"/>
      <c r="E24" s="38" t="str">
        <f aca="false">IF(AND(ISNUMBER(B24),ISNUMBER(C24),ISNUMBER(D24)),IFERROR(ROUNDUP(NPER((1+B24)^(1/12)-1,-D24,C24),0),"Nunca: sube la cuota"),"")</f>
        <v/>
      </c>
      <c r="F24" s="43" t="str">
        <f aca="false">IF(ISNUMBER(B24),IF(B24&gt;=0.07,"Sí","No"),"")</f>
        <v/>
      </c>
      <c r="G24" s="43" t="str">
        <f aca="false">IF(ISNUMBER(B24),COUNTIF($B$21:$B$28,"&gt;"&amp;B24)+1&amp;".º","")</f>
        <v/>
      </c>
    </row>
    <row r="25" customFormat="false" ht="19.5" hidden="false" customHeight="true" outlineLevel="0" collapsed="false">
      <c r="A25" s="30"/>
      <c r="B25" s="42"/>
      <c r="C25" s="19"/>
      <c r="D25" s="19"/>
      <c r="E25" s="38" t="str">
        <f aca="false">IF(AND(ISNUMBER(B25),ISNUMBER(C25),ISNUMBER(D25)),IFERROR(ROUNDUP(NPER((1+B25)^(1/12)-1,-D25,C25),0),"Nunca: sube la cuota"),"")</f>
        <v/>
      </c>
      <c r="F25" s="43" t="str">
        <f aca="false">IF(ISNUMBER(B25),IF(B25&gt;=0.07,"Sí","No"),"")</f>
        <v/>
      </c>
      <c r="G25" s="43" t="str">
        <f aca="false">IF(ISNUMBER(B25),COUNTIF($B$21:$B$28,"&gt;"&amp;B25)+1&amp;".º","")</f>
        <v/>
      </c>
    </row>
    <row r="26" customFormat="false" ht="19.5" hidden="false" customHeight="true" outlineLevel="0" collapsed="false">
      <c r="A26" s="30"/>
      <c r="B26" s="42"/>
      <c r="C26" s="19"/>
      <c r="D26" s="19"/>
      <c r="E26" s="38" t="str">
        <f aca="false">IF(AND(ISNUMBER(B26),ISNUMBER(C26),ISNUMBER(D26)),IFERROR(ROUNDUP(NPER((1+B26)^(1/12)-1,-D26,C26),0),"Nunca: sube la cuota"),"")</f>
        <v/>
      </c>
      <c r="F26" s="43" t="str">
        <f aca="false">IF(ISNUMBER(B26),IF(B26&gt;=0.07,"Sí","No"),"")</f>
        <v/>
      </c>
      <c r="G26" s="43" t="str">
        <f aca="false">IF(ISNUMBER(B26),COUNTIF($B$21:$B$28,"&gt;"&amp;B26)+1&amp;".º","")</f>
        <v/>
      </c>
    </row>
    <row r="27" customFormat="false" ht="19.5" hidden="false" customHeight="true" outlineLevel="0" collapsed="false">
      <c r="A27" s="30"/>
      <c r="B27" s="42"/>
      <c r="C27" s="19"/>
      <c r="D27" s="19"/>
      <c r="E27" s="38" t="str">
        <f aca="false">IF(AND(ISNUMBER(B27),ISNUMBER(C27),ISNUMBER(D27)),IFERROR(ROUNDUP(NPER((1+B27)^(1/12)-1,-D27,C27),0),"Nunca: sube la cuota"),"")</f>
        <v/>
      </c>
      <c r="F27" s="43" t="str">
        <f aca="false">IF(ISNUMBER(B27),IF(B27&gt;=0.07,"Sí","No"),"")</f>
        <v/>
      </c>
      <c r="G27" s="43" t="str">
        <f aca="false">IF(ISNUMBER(B27),COUNTIF($B$21:$B$28,"&gt;"&amp;B27)+1&amp;".º","")</f>
        <v/>
      </c>
    </row>
    <row r="28" customFormat="false" ht="19.5" hidden="false" customHeight="true" outlineLevel="0" collapsed="false">
      <c r="A28" s="30"/>
      <c r="B28" s="42"/>
      <c r="C28" s="19"/>
      <c r="D28" s="19"/>
      <c r="E28" s="38" t="str">
        <f aca="false">IF(AND(ISNUMBER(B28),ISNUMBER(C28),ISNUMBER(D28)),IFERROR(ROUNDUP(NPER((1+B28)^(1/12)-1,-D28,C28),0),"Nunca: sube la cuota"),"")</f>
        <v/>
      </c>
      <c r="F28" s="43" t="str">
        <f aca="false">IF(ISNUMBER(B28),IF(B28&gt;=0.07,"Sí","No"),"")</f>
        <v/>
      </c>
      <c r="G28" s="43" t="str">
        <f aca="false">IF(ISNUMBER(B28),COUNTIF($B$21:$B$28,"&gt;"&amp;B28)+1&amp;".º","")</f>
        <v/>
      </c>
    </row>
    <row r="30" customFormat="false" ht="30" hidden="false" customHeight="true" outlineLevel="0" collapsed="false">
      <c r="A30" s="26" t="s">
        <v>124</v>
      </c>
      <c r="B30" s="26"/>
      <c r="C30" s="26"/>
      <c r="D30" s="26"/>
      <c r="E30" s="26"/>
      <c r="F30" s="26"/>
      <c r="G30" s="26"/>
    </row>
    <row r="32" customFormat="false" ht="15" hidden="false" customHeight="false" outlineLevel="0" collapsed="false">
      <c r="A32" s="27" t="s">
        <v>55</v>
      </c>
    </row>
    <row r="33" customFormat="false" ht="24" hidden="false" customHeight="true" outlineLevel="0" collapsed="false">
      <c r="A33" s="28" t="s">
        <v>30</v>
      </c>
      <c r="B33" s="28"/>
      <c r="C33" s="28"/>
      <c r="D33" s="28"/>
      <c r="E33" s="28"/>
      <c r="F33" s="28"/>
      <c r="G33" s="28"/>
      <c r="H33" s="28"/>
    </row>
  </sheetData>
  <mergeCells count="6">
    <mergeCell ref="D8:H8"/>
    <mergeCell ref="D12:H12"/>
    <mergeCell ref="D13:H13"/>
    <mergeCell ref="D15:H15"/>
    <mergeCell ref="A30:G30"/>
    <mergeCell ref="A33:H3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125</v>
      </c>
    </row>
    <row r="2" customFormat="false" ht="25.5" hidden="false" customHeight="true" outlineLevel="0" collapsed="false">
      <c r="A2" s="14" t="s">
        <v>15</v>
      </c>
    </row>
    <row r="3" customFormat="false" ht="15" hidden="false" customHeight="false" outlineLevel="0" collapsed="false">
      <c r="A3" s="15" t="s">
        <v>126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127</v>
      </c>
      <c r="B6" s="7" t="s">
        <v>128</v>
      </c>
      <c r="C6" s="7" t="s">
        <v>36</v>
      </c>
    </row>
    <row r="7" customFormat="false" ht="19.5" hidden="false" customHeight="true" outlineLevel="0" collapsed="false">
      <c r="A7" s="17" t="s">
        <v>129</v>
      </c>
      <c r="B7" s="32" t="n">
        <v>5200</v>
      </c>
      <c r="C7" s="33"/>
    </row>
    <row r="8" customFormat="false" ht="19.5" hidden="false" customHeight="true" outlineLevel="0" collapsed="false">
      <c r="A8" s="17" t="s">
        <v>130</v>
      </c>
      <c r="B8" s="32" t="n">
        <v>1500</v>
      </c>
      <c r="C8" s="33"/>
    </row>
    <row r="9" customFormat="false" ht="30" hidden="false" customHeight="true" outlineLevel="0" collapsed="false">
      <c r="A9" s="17" t="s">
        <v>131</v>
      </c>
      <c r="B9" s="32" t="n">
        <v>960</v>
      </c>
      <c r="C9" s="33"/>
      <c r="D9" s="22" t="s">
        <v>132</v>
      </c>
    </row>
    <row r="10" customFormat="false" ht="19.5" hidden="false" customHeight="true" outlineLevel="0" collapsed="false">
      <c r="A10" s="17" t="s">
        <v>133</v>
      </c>
      <c r="B10" s="32" t="n">
        <v>2740</v>
      </c>
      <c r="C10" s="37" t="str">
        <f aca="false">IF(AND(ISNUMBER(C7),ISNUMBER(C8),ISNUMBER(C9)),IFERROR(C7-C8-C9,""),"")</f>
        <v/>
      </c>
    </row>
    <row r="11" customFormat="false" ht="30" hidden="false" customHeight="true" outlineLevel="0" collapsed="false">
      <c r="A11" s="17" t="s">
        <v>134</v>
      </c>
      <c r="B11" s="41" t="n">
        <v>0.2924</v>
      </c>
      <c r="C11" s="42"/>
      <c r="D11" s="22" t="s">
        <v>135</v>
      </c>
    </row>
    <row r="12" customFormat="false" ht="30" hidden="false" customHeight="true" outlineLevel="0" collapsed="false">
      <c r="A12" s="17" t="s">
        <v>136</v>
      </c>
      <c r="B12" s="32" t="n">
        <v>761</v>
      </c>
      <c r="C12" s="37" t="str">
        <f aca="false">IF(AND(ISNUMBER(C10),ISNUMBER(C11)),IFERROR(ROUND(MAX(0,C10*0.95)*C11,0),""),"")</f>
        <v/>
      </c>
      <c r="D12" s="22" t="s">
        <v>137</v>
      </c>
    </row>
    <row r="13" customFormat="false" ht="19.5" hidden="false" customHeight="true" outlineLevel="0" collapsed="false">
      <c r="A13" s="17" t="s">
        <v>138</v>
      </c>
      <c r="B13" s="32" t="n">
        <v>1979</v>
      </c>
      <c r="C13" s="37" t="str">
        <f aca="false">IF(AND(ISNUMBER(C10),ISNUMBER(C12)),IFERROR(C10-C12,""),"")</f>
        <v/>
      </c>
    </row>
    <row r="14" customFormat="false" ht="19.5" hidden="false" customHeight="true" outlineLevel="0" collapsed="false">
      <c r="A14" s="17" t="s">
        <v>139</v>
      </c>
      <c r="B14" s="20" t="n">
        <v>260</v>
      </c>
      <c r="C14" s="21"/>
    </row>
    <row r="15" customFormat="false" ht="19.5" hidden="false" customHeight="true" outlineLevel="0" collapsed="false">
      <c r="A15" s="17" t="s">
        <v>140</v>
      </c>
      <c r="B15" s="18" t="n">
        <v>7.61</v>
      </c>
      <c r="C15" s="23" t="str">
        <f aca="false">IF(AND(ISNUMBER(C13),ISNUMBER(C14)),IFERROR(C13/C14,""),"")</f>
        <v/>
      </c>
    </row>
    <row r="16" customFormat="false" ht="19.5" hidden="false" customHeight="true" outlineLevel="0" collapsed="false">
      <c r="A16" s="17" t="s">
        <v>141</v>
      </c>
      <c r="B16" s="18" t="n">
        <v>10.9</v>
      </c>
      <c r="C16" s="19"/>
    </row>
    <row r="17" customFormat="false" ht="19.5" hidden="false" customHeight="true" outlineLevel="0" collapsed="false">
      <c r="A17" s="17" t="s">
        <v>142</v>
      </c>
      <c r="B17" s="29" t="s">
        <v>143</v>
      </c>
      <c r="C17" s="43" t="str">
        <f aca="false">IF(AND(ISNUMBER(C15),ISNUMBER(C16)),IFERROR(IF(C15&gt;=C16,"Sí: gana más que en tu trabajo","No: gana menos que en tu trabajo"),""),"")</f>
        <v/>
      </c>
    </row>
    <row r="19" customFormat="false" ht="30" hidden="false" customHeight="true" outlineLevel="0" collapsed="false">
      <c r="A19" s="26" t="s">
        <v>144</v>
      </c>
      <c r="B19" s="26"/>
      <c r="C19" s="26"/>
    </row>
    <row r="21" customFormat="false" ht="15" hidden="false" customHeight="false" outlineLevel="0" collapsed="false">
      <c r="A21" s="27" t="s">
        <v>55</v>
      </c>
    </row>
    <row r="22" customFormat="false" ht="24" hidden="false" customHeight="true" outlineLevel="0" collapsed="false">
      <c r="A22" s="28" t="s">
        <v>30</v>
      </c>
      <c r="B22" s="28"/>
      <c r="C22" s="28"/>
      <c r="D22" s="28"/>
    </row>
  </sheetData>
  <mergeCells count="2">
    <mergeCell ref="A19:C19"/>
    <mergeCell ref="A22:D2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3" t="s">
        <v>145</v>
      </c>
    </row>
    <row r="2" customFormat="false" ht="25.5" hidden="false" customHeight="true" outlineLevel="0" collapsed="false">
      <c r="A2" s="14" t="s">
        <v>16</v>
      </c>
    </row>
    <row r="3" customFormat="false" ht="15" hidden="false" customHeight="false" outlineLevel="0" collapsed="false">
      <c r="A3" s="15" t="s">
        <v>146</v>
      </c>
    </row>
    <row r="4" customFormat="false" ht="15" hidden="false" customHeight="false" outlineLevel="0" collapsed="false">
      <c r="A4" s="16" t="s">
        <v>33</v>
      </c>
    </row>
    <row r="6" customFormat="false" ht="25.5" hidden="false" customHeight="true" outlineLevel="0" collapsed="false">
      <c r="A6" s="44" t="s">
        <v>147</v>
      </c>
      <c r="B6" s="42" t="n">
        <v>0.04</v>
      </c>
      <c r="E6" s="22" t="s">
        <v>148</v>
      </c>
    </row>
    <row r="8" customFormat="false" ht="19.5" hidden="false" customHeight="true" outlineLevel="0" collapsed="false">
      <c r="A8" s="6" t="s">
        <v>149</v>
      </c>
      <c r="B8" s="7" t="s">
        <v>150</v>
      </c>
      <c r="C8" s="7" t="s">
        <v>150</v>
      </c>
      <c r="D8" s="7" t="s">
        <v>150</v>
      </c>
    </row>
    <row r="9" customFormat="false" ht="15" hidden="false" customHeight="false" outlineLevel="0" collapsed="false">
      <c r="A9" s="44" t="s">
        <v>151</v>
      </c>
      <c r="B9" s="21" t="n">
        <v>10</v>
      </c>
      <c r="C9" s="21" t="n">
        <v>20</v>
      </c>
      <c r="D9" s="21" t="n">
        <v>30</v>
      </c>
    </row>
    <row r="10" customFormat="false" ht="19.5" hidden="false" customHeight="true" outlineLevel="0" collapsed="false">
      <c r="A10" s="45" t="n">
        <v>50</v>
      </c>
      <c r="B10" s="37" t="n">
        <f aca="false">IF(AND(ISNUMBER($A10),ISNUMBER(B$9)),FV((1+$B$6)^(1/12)-1,B$9*12,-$A10,0,1),"")</f>
        <v>7358.80845446176</v>
      </c>
      <c r="C10" s="37" t="n">
        <f aca="false">IF(AND(ISNUMBER($A10),ISNUMBER(C$9)),FV((1+$B$6)^(1/12)-1,C$9*12,-$A10,0,1),"")</f>
        <v>18251.6426129876</v>
      </c>
      <c r="D10" s="37" t="n">
        <f aca="false">IF(AND(ISNUMBER($A10),ISNUMBER(D$9)),FV((1+$B$6)^(1/12)-1,D$9*12,-$A10,0,1),"")</f>
        <v>34375.698122709</v>
      </c>
      <c r="E10" s="22" t="s">
        <v>152</v>
      </c>
    </row>
    <row r="11" customFormat="false" ht="19.5" hidden="false" customHeight="true" outlineLevel="0" collapsed="false">
      <c r="A11" s="45" t="n">
        <v>100</v>
      </c>
      <c r="B11" s="37" t="n">
        <f aca="false">IF(AND(ISNUMBER($A11),ISNUMBER(B$9)),FV((1+$B$6)^(1/12)-1,B$9*12,-$A11,0,1),"")</f>
        <v>14717.6169089235</v>
      </c>
      <c r="C11" s="37" t="n">
        <f aca="false">IF(AND(ISNUMBER($A11),ISNUMBER(C$9)),FV((1+$B$6)^(1/12)-1,C$9*12,-$A11,0,1),"")</f>
        <v>36503.2852259753</v>
      </c>
      <c r="D11" s="37" t="n">
        <f aca="false">IF(AND(ISNUMBER($A11),ISNUMBER(D$9)),FV((1+$B$6)^(1/12)-1,D$9*12,-$A11,0,1),"")</f>
        <v>68751.396245418</v>
      </c>
    </row>
    <row r="12" customFormat="false" ht="19.5" hidden="false" customHeight="true" outlineLevel="0" collapsed="false">
      <c r="A12" s="45" t="n">
        <v>250</v>
      </c>
      <c r="B12" s="37" t="n">
        <f aca="false">IF(AND(ISNUMBER($A12),ISNUMBER(B$9)),FV((1+$B$6)^(1/12)-1,B$9*12,-$A12,0,1),"")</f>
        <v>36794.0422723088</v>
      </c>
      <c r="C12" s="37" t="n">
        <f aca="false">IF(AND(ISNUMBER($A12),ISNUMBER(C$9)),FV((1+$B$6)^(1/12)-1,C$9*12,-$A12,0,1),"")</f>
        <v>91258.2130649382</v>
      </c>
      <c r="D12" s="37" t="n">
        <f aca="false">IF(AND(ISNUMBER($A12),ISNUMBER(D$9)),FV((1+$B$6)^(1/12)-1,D$9*12,-$A12,0,1),"")</f>
        <v>171878.490613545</v>
      </c>
    </row>
    <row r="13" customFormat="false" ht="19.5" hidden="false" customHeight="true" outlineLevel="0" collapsed="false">
      <c r="A13" s="45" t="n">
        <v>500</v>
      </c>
      <c r="B13" s="37" t="n">
        <f aca="false">IF(AND(ISNUMBER($A13),ISNUMBER(B$9)),FV((1+$B$6)^(1/12)-1,B$9*12,-$A13,0,1),"")</f>
        <v>73588.0845446176</v>
      </c>
      <c r="C13" s="37" t="n">
        <f aca="false">IF(AND(ISNUMBER($A13),ISNUMBER(C$9)),FV((1+$B$6)^(1/12)-1,C$9*12,-$A13,0,1),"")</f>
        <v>182516.426129876</v>
      </c>
      <c r="D13" s="37" t="n">
        <f aca="false">IF(AND(ISNUMBER($A13),ISNUMBER(D$9)),FV((1+$B$6)^(1/12)-1,D$9*12,-$A13,0,1),"")</f>
        <v>343756.98122709</v>
      </c>
    </row>
    <row r="15" customFormat="false" ht="19.5" hidden="false" customHeight="true" outlineLevel="0" collapsed="false">
      <c r="A15" s="6" t="s">
        <v>153</v>
      </c>
      <c r="B15" s="7" t="s">
        <v>154</v>
      </c>
      <c r="C15" s="7" t="s">
        <v>36</v>
      </c>
    </row>
    <row r="16" customFormat="false" ht="19.5" hidden="false" customHeight="true" outlineLevel="0" collapsed="false">
      <c r="A16" s="17" t="s">
        <v>155</v>
      </c>
      <c r="B16" s="32" t="n">
        <v>100</v>
      </c>
      <c r="C16" s="33"/>
    </row>
    <row r="17" customFormat="false" ht="19.5" hidden="false" customHeight="true" outlineLevel="0" collapsed="false">
      <c r="A17" s="17" t="s">
        <v>156</v>
      </c>
      <c r="B17" s="20" t="n">
        <v>20</v>
      </c>
      <c r="C17" s="21"/>
    </row>
    <row r="18" customFormat="false" ht="19.5" hidden="false" customHeight="true" outlineLevel="0" collapsed="false">
      <c r="A18" s="17" t="s">
        <v>157</v>
      </c>
      <c r="B18" s="32" t="n">
        <v>36503</v>
      </c>
      <c r="C18" s="37" t="str">
        <f aca="false">IF(AND(ISNUMBER(C17),ISNUMBER(C16)),IFERROR(FV((1+$B$6)^(1/12)-1,C17*12,-C16,0,1),""),"")</f>
        <v/>
      </c>
    </row>
    <row r="19" customFormat="false" ht="19.5" hidden="false" customHeight="true" outlineLevel="0" collapsed="false">
      <c r="A19" s="17" t="s">
        <v>158</v>
      </c>
      <c r="B19" s="24" t="n">
        <v>0.002</v>
      </c>
      <c r="C19" s="25"/>
    </row>
    <row r="20" customFormat="false" ht="19.5" hidden="false" customHeight="true" outlineLevel="0" collapsed="false">
      <c r="A20" s="17" t="s">
        <v>159</v>
      </c>
      <c r="B20" s="32" t="n">
        <v>35718</v>
      </c>
      <c r="C20" s="37" t="str">
        <f aca="false">IF(AND(ISNUMBER(C19),ISNUMBER(C17),ISNUMBER(C16)),IFERROR(FV((1+$B$6-C19)^(1/12)-1,C17*12,-C16,0,1),""),"")</f>
        <v/>
      </c>
      <c r="D20" s="36" t="s">
        <v>160</v>
      </c>
      <c r="E20" s="36"/>
    </row>
    <row r="21" customFormat="false" ht="19.5" hidden="false" customHeight="true" outlineLevel="0" collapsed="false">
      <c r="A21" s="17" t="s">
        <v>161</v>
      </c>
      <c r="B21" s="29" t="s">
        <v>162</v>
      </c>
      <c r="C21" s="30"/>
    </row>
    <row r="23" customFormat="false" ht="30" hidden="false" customHeight="true" outlineLevel="0" collapsed="false">
      <c r="A23" s="26" t="s">
        <v>163</v>
      </c>
      <c r="B23" s="26"/>
      <c r="C23" s="26"/>
      <c r="D23" s="26"/>
    </row>
    <row r="25" customFormat="false" ht="15" hidden="false" customHeight="false" outlineLevel="0" collapsed="false">
      <c r="A25" s="27" t="s">
        <v>55</v>
      </c>
    </row>
    <row r="26" customFormat="false" ht="24" hidden="false" customHeight="true" outlineLevel="0" collapsed="false">
      <c r="A26" s="28" t="s">
        <v>30</v>
      </c>
      <c r="B26" s="28"/>
      <c r="C26" s="28"/>
      <c r="D26" s="28"/>
      <c r="E26" s="28"/>
    </row>
  </sheetData>
  <mergeCells count="3">
    <mergeCell ref="D20:E20"/>
    <mergeCell ref="A23:D23"/>
    <mergeCell ref="A26:E26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3" t="s">
        <v>164</v>
      </c>
    </row>
    <row r="2" customFormat="false" ht="25.5" hidden="false" customHeight="true" outlineLevel="0" collapsed="false">
      <c r="A2" s="14" t="s">
        <v>17</v>
      </c>
    </row>
    <row r="3" customFormat="false" ht="15" hidden="false" customHeight="false" outlineLevel="0" collapsed="false">
      <c r="A3" s="15" t="s">
        <v>165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166</v>
      </c>
      <c r="B6" s="7" t="s">
        <v>167</v>
      </c>
      <c r="C6" s="7" t="s">
        <v>168</v>
      </c>
      <c r="D6" s="7" t="s">
        <v>169</v>
      </c>
    </row>
    <row r="7" customFormat="false" ht="19.5" hidden="false" customHeight="true" outlineLevel="0" collapsed="false">
      <c r="A7" s="17" t="s">
        <v>170</v>
      </c>
      <c r="B7" s="29" t="s">
        <v>171</v>
      </c>
      <c r="C7" s="30"/>
      <c r="D7" s="30"/>
    </row>
    <row r="8" customFormat="false" ht="19.5" hidden="false" customHeight="true" outlineLevel="0" collapsed="false">
      <c r="A8" s="17" t="s">
        <v>172</v>
      </c>
      <c r="B8" s="29" t="s">
        <v>173</v>
      </c>
      <c r="C8" s="30"/>
      <c r="D8" s="30"/>
    </row>
    <row r="9" customFormat="false" ht="19.5" hidden="false" customHeight="true" outlineLevel="0" collapsed="false">
      <c r="A9" s="17" t="s">
        <v>174</v>
      </c>
      <c r="B9" s="29" t="s">
        <v>175</v>
      </c>
      <c r="C9" s="25"/>
      <c r="D9" s="25"/>
    </row>
    <row r="10" customFormat="false" ht="19.5" hidden="false" customHeight="true" outlineLevel="0" collapsed="false">
      <c r="A10" s="17" t="s">
        <v>176</v>
      </c>
      <c r="B10" s="29" t="s">
        <v>177</v>
      </c>
      <c r="C10" s="30"/>
      <c r="D10" s="30"/>
    </row>
    <row r="11" customFormat="false" ht="19.5" hidden="false" customHeight="true" outlineLevel="0" collapsed="false">
      <c r="A11" s="17" t="s">
        <v>178</v>
      </c>
      <c r="B11" s="29" t="s">
        <v>61</v>
      </c>
      <c r="C11" s="30"/>
      <c r="D11" s="30"/>
    </row>
    <row r="12" customFormat="false" ht="19.5" hidden="false" customHeight="true" outlineLevel="0" collapsed="false">
      <c r="A12" s="17" t="s">
        <v>179</v>
      </c>
      <c r="B12" s="29" t="s">
        <v>180</v>
      </c>
      <c r="C12" s="33"/>
      <c r="D12" s="33"/>
    </row>
    <row r="13" customFormat="false" ht="19.5" hidden="false" customHeight="true" outlineLevel="0" collapsed="false">
      <c r="A13" s="17" t="s">
        <v>181</v>
      </c>
      <c r="B13" s="24" t="n">
        <v>0</v>
      </c>
      <c r="C13" s="25"/>
      <c r="D13" s="25"/>
    </row>
    <row r="15" customFormat="false" ht="19.5" hidden="false" customHeight="true" outlineLevel="0" collapsed="false">
      <c r="A15" s="6" t="s">
        <v>182</v>
      </c>
      <c r="B15" s="7" t="s">
        <v>35</v>
      </c>
      <c r="C15" s="7" t="s">
        <v>36</v>
      </c>
    </row>
    <row r="16" customFormat="false" ht="19.5" hidden="false" customHeight="true" outlineLevel="0" collapsed="false">
      <c r="A16" s="17" t="s">
        <v>183</v>
      </c>
      <c r="B16" s="34" t="n">
        <v>1</v>
      </c>
      <c r="C16" s="46"/>
    </row>
    <row r="17" customFormat="false" ht="19.5" hidden="false" customHeight="true" outlineLevel="0" collapsed="false">
      <c r="A17" s="17" t="s">
        <v>184</v>
      </c>
      <c r="B17" s="34" t="n">
        <v>0</v>
      </c>
      <c r="C17" s="35" t="str">
        <f aca="false">IF(ISNUMBER(C16),IFERROR(1-C16,""),"")</f>
        <v/>
      </c>
    </row>
    <row r="18" customFormat="false" ht="19.5" hidden="false" customHeight="true" outlineLevel="0" collapsed="false">
      <c r="A18" s="17" t="s">
        <v>103</v>
      </c>
      <c r="B18" s="32" t="n">
        <v>250</v>
      </c>
      <c r="C18" s="33"/>
    </row>
    <row r="19" customFormat="false" ht="19.5" hidden="false" customHeight="true" outlineLevel="0" collapsed="false">
      <c r="A19" s="17" t="s">
        <v>185</v>
      </c>
      <c r="B19" s="29" t="s">
        <v>186</v>
      </c>
      <c r="C19" s="30"/>
    </row>
    <row r="21" customFormat="false" ht="30" hidden="false" customHeight="true" outlineLevel="0" collapsed="false">
      <c r="A21" s="26" t="s">
        <v>187</v>
      </c>
      <c r="B21" s="26"/>
      <c r="C21" s="26"/>
      <c r="D21" s="26"/>
    </row>
    <row r="23" customFormat="false" ht="15" hidden="false" customHeight="false" outlineLevel="0" collapsed="false">
      <c r="A23" s="27" t="s">
        <v>55</v>
      </c>
    </row>
    <row r="24" customFormat="false" ht="24" hidden="false" customHeight="true" outlineLevel="0" collapsed="false">
      <c r="A24" s="28" t="s">
        <v>30</v>
      </c>
      <c r="B24" s="28"/>
      <c r="C24" s="28"/>
      <c r="D24" s="28"/>
      <c r="E24" s="28"/>
    </row>
  </sheetData>
  <mergeCells count="2">
    <mergeCell ref="A21:D21"/>
    <mergeCell ref="A24:E24"/>
  </mergeCells>
  <dataValidations count="4">
    <dataValidation allowBlank="true" error="Elige una opción de la lista o escribe tu propia respuesta." errorStyle="stop" operator="between" showDropDown="false" showErrorMessage="false" showInputMessage="false" sqref="C10" type="list">
      <formula1>"Acumulación,Distribución"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D10" type="list">
      <formula1>"Acumulación,Distribución"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1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D11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188</v>
      </c>
    </row>
    <row r="2" customFormat="false" ht="25.5" hidden="false" customHeight="true" outlineLevel="0" collapsed="false">
      <c r="A2" s="14" t="s">
        <v>18</v>
      </c>
    </row>
    <row r="3" customFormat="false" ht="15" hidden="false" customHeight="false" outlineLevel="0" collapsed="false">
      <c r="A3" s="15" t="s">
        <v>189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190</v>
      </c>
      <c r="B6" s="7" t="s">
        <v>191</v>
      </c>
      <c r="C6" s="7" t="s">
        <v>192</v>
      </c>
    </row>
    <row r="7" customFormat="false" ht="30" hidden="false" customHeight="true" outlineLevel="0" collapsed="false">
      <c r="A7" s="17" t="s">
        <v>193</v>
      </c>
      <c r="B7" s="29" t="s">
        <v>61</v>
      </c>
      <c r="C7" s="30"/>
    </row>
    <row r="8" customFormat="false" ht="19.5" hidden="false" customHeight="true" outlineLevel="0" collapsed="false">
      <c r="A8" s="17" t="s">
        <v>194</v>
      </c>
      <c r="B8" s="29" t="s">
        <v>195</v>
      </c>
      <c r="C8" s="30"/>
    </row>
    <row r="9" customFormat="false" ht="30" hidden="false" customHeight="true" outlineLevel="0" collapsed="false">
      <c r="A9" s="17" t="s">
        <v>196</v>
      </c>
      <c r="B9" s="29" t="s">
        <v>61</v>
      </c>
      <c r="C9" s="30"/>
    </row>
    <row r="10" customFormat="false" ht="30" hidden="false" customHeight="true" outlineLevel="0" collapsed="false">
      <c r="A10" s="17" t="s">
        <v>197</v>
      </c>
      <c r="B10" s="29" t="s">
        <v>122</v>
      </c>
      <c r="C10" s="30"/>
    </row>
    <row r="11" customFormat="false" ht="19.5" hidden="false" customHeight="true" outlineLevel="0" collapsed="false">
      <c r="A11" s="17" t="s">
        <v>198</v>
      </c>
      <c r="B11" s="29" t="s">
        <v>199</v>
      </c>
      <c r="C11" s="30"/>
    </row>
    <row r="12" customFormat="false" ht="30" hidden="false" customHeight="true" outlineLevel="0" collapsed="false">
      <c r="A12" s="17" t="s">
        <v>200</v>
      </c>
      <c r="B12" s="29" t="s">
        <v>201</v>
      </c>
      <c r="C12" s="30"/>
    </row>
    <row r="13" customFormat="false" ht="19.5" hidden="false" customHeight="true" outlineLevel="0" collapsed="false">
      <c r="A13" s="17" t="s">
        <v>202</v>
      </c>
      <c r="B13" s="29" t="s">
        <v>122</v>
      </c>
      <c r="C13" s="30"/>
    </row>
    <row r="14" customFormat="false" ht="19.5" hidden="false" customHeight="true" outlineLevel="0" collapsed="false">
      <c r="A14" s="17" t="s">
        <v>203</v>
      </c>
      <c r="B14" s="29" t="s">
        <v>122</v>
      </c>
      <c r="C14" s="30"/>
    </row>
    <row r="15" customFormat="false" ht="19.5" hidden="false" customHeight="true" outlineLevel="0" collapsed="false">
      <c r="A15" s="17" t="s">
        <v>204</v>
      </c>
      <c r="B15" s="29" t="s">
        <v>122</v>
      </c>
      <c r="C15" s="30"/>
    </row>
    <row r="16" customFormat="false" ht="30" hidden="false" customHeight="true" outlineLevel="0" collapsed="false">
      <c r="A16" s="17" t="s">
        <v>205</v>
      </c>
      <c r="B16" s="29" t="s">
        <v>206</v>
      </c>
      <c r="C16" s="43" t="str">
        <f aca="false">IF(COUNTA(C7:C15)&lt;9,"Contesta las nueve preguntas",IF(OR(C7="Sí",C8="Sí",C9="Sí",C11&lt;&gt;"No",C15="Sí",C10&lt;&gt;"Sí",C12&lt;&gt;"Sí",C13&lt;&gt;"Sí",C14&lt;&gt;"Sí"),"No invertir","Puedes seguir mirando"))</f>
        <v>Contesta las nueve preguntas</v>
      </c>
      <c r="D16" s="22" t="s">
        <v>207</v>
      </c>
    </row>
    <row r="18" customFormat="false" ht="30" hidden="false" customHeight="true" outlineLevel="0" collapsed="false">
      <c r="A18" s="26" t="s">
        <v>208</v>
      </c>
      <c r="B18" s="26"/>
      <c r="C18" s="26"/>
    </row>
    <row r="20" customFormat="false" ht="15" hidden="false" customHeight="false" outlineLevel="0" collapsed="false">
      <c r="A20" s="27" t="s">
        <v>55</v>
      </c>
    </row>
    <row r="21" customFormat="false" ht="24" hidden="false" customHeight="true" outlineLevel="0" collapsed="false">
      <c r="A21" s="28" t="s">
        <v>30</v>
      </c>
      <c r="B21" s="28"/>
      <c r="C21" s="28"/>
      <c r="D21" s="28"/>
    </row>
  </sheetData>
  <mergeCells count="2">
    <mergeCell ref="A18:C18"/>
    <mergeCell ref="A21:D21"/>
  </mergeCells>
  <dataValidations count="9">
    <dataValidation allowBlank="true" error="Elige una opción de la lista o escribe tu propia respuesta." errorStyle="stop" operator="between" showDropDown="false" showErrorMessage="false" showInputMessage="false" sqref="C7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8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9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0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1" type="list">
      <formula1>"Sí,No,No lo he mirado"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2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3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4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5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3" t="s">
        <v>209</v>
      </c>
    </row>
    <row r="2" customFormat="false" ht="25.5" hidden="false" customHeight="true" outlineLevel="0" collapsed="false">
      <c r="A2" s="14" t="s">
        <v>19</v>
      </c>
    </row>
    <row r="3" customFormat="false" ht="15" hidden="false" customHeight="false" outlineLevel="0" collapsed="false">
      <c r="A3" s="15" t="s">
        <v>210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190</v>
      </c>
      <c r="B6" s="7" t="s">
        <v>35</v>
      </c>
      <c r="C6" s="7" t="s">
        <v>211</v>
      </c>
      <c r="D6" s="7" t="s">
        <v>36</v>
      </c>
    </row>
    <row r="7" customFormat="false" ht="19.5" hidden="false" customHeight="true" outlineLevel="0" collapsed="false">
      <c r="A7" s="17" t="s">
        <v>212</v>
      </c>
      <c r="B7" s="29" t="s">
        <v>213</v>
      </c>
      <c r="C7" s="29" t="s">
        <v>122</v>
      </c>
      <c r="D7" s="30"/>
    </row>
    <row r="8" customFormat="false" ht="30" hidden="false" customHeight="true" outlineLevel="0" collapsed="false">
      <c r="A8" s="17" t="s">
        <v>214</v>
      </c>
      <c r="B8" s="34" t="n">
        <v>0.3</v>
      </c>
      <c r="C8" s="34" t="n">
        <v>0.24</v>
      </c>
      <c r="D8" s="46"/>
      <c r="E8" s="22" t="s">
        <v>215</v>
      </c>
    </row>
    <row r="9" customFormat="false" ht="19.5" hidden="false" customHeight="true" outlineLevel="0" collapsed="false">
      <c r="A9" s="17" t="s">
        <v>216</v>
      </c>
      <c r="B9" s="29" t="s">
        <v>61</v>
      </c>
      <c r="C9" s="29" t="s">
        <v>122</v>
      </c>
      <c r="D9" s="30"/>
    </row>
    <row r="10" customFormat="false" ht="30" hidden="false" customHeight="true" outlineLevel="0" collapsed="false">
      <c r="A10" s="17" t="s">
        <v>217</v>
      </c>
      <c r="B10" s="29" t="s">
        <v>122</v>
      </c>
      <c r="C10" s="29" t="s">
        <v>218</v>
      </c>
      <c r="D10" s="30"/>
    </row>
    <row r="11" customFormat="false" ht="19.5" hidden="false" customHeight="true" outlineLevel="0" collapsed="false">
      <c r="A11" s="17" t="s">
        <v>219</v>
      </c>
      <c r="B11" s="29" t="s">
        <v>180</v>
      </c>
      <c r="C11" s="29" t="s">
        <v>171</v>
      </c>
      <c r="D11" s="25"/>
    </row>
    <row r="12" customFormat="false" ht="19.5" hidden="false" customHeight="true" outlineLevel="0" collapsed="false">
      <c r="A12" s="17" t="s">
        <v>205</v>
      </c>
      <c r="B12" s="29" t="s">
        <v>61</v>
      </c>
      <c r="C12" s="29" t="s">
        <v>220</v>
      </c>
      <c r="D12" s="30"/>
    </row>
    <row r="14" customFormat="false" ht="30" hidden="false" customHeight="true" outlineLevel="0" collapsed="false">
      <c r="A14" s="26" t="s">
        <v>221</v>
      </c>
      <c r="B14" s="26"/>
      <c r="C14" s="26"/>
      <c r="D14" s="26"/>
    </row>
    <row r="16" customFormat="false" ht="15" hidden="false" customHeight="false" outlineLevel="0" collapsed="false">
      <c r="A16" s="27" t="s">
        <v>55</v>
      </c>
    </row>
    <row r="17" customFormat="false" ht="24" hidden="false" customHeight="true" outlineLevel="0" collapsed="false">
      <c r="A17" s="28" t="s">
        <v>30</v>
      </c>
      <c r="B17" s="28"/>
      <c r="C17" s="28"/>
      <c r="D17" s="28"/>
      <c r="E17" s="28"/>
    </row>
  </sheetData>
  <mergeCells count="2">
    <mergeCell ref="A14:D14"/>
    <mergeCell ref="A17:E17"/>
  </mergeCells>
  <dataValidations count="2">
    <dataValidation allowBlank="true" error="Elige una opción de la lista o escribe tu propia respuesta." errorStyle="stop" operator="between" showDropDown="false" showErrorMessage="false" showInputMessage="false" sqref="D9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D10" type="list">
      <formula1>"Sí,No,Quizá"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7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222</v>
      </c>
    </row>
    <row r="2" customFormat="false" ht="25.5" hidden="false" customHeight="true" outlineLevel="0" collapsed="false">
      <c r="A2" s="14" t="s">
        <v>20</v>
      </c>
    </row>
    <row r="3" customFormat="false" ht="15" hidden="false" customHeight="false" outlineLevel="0" collapsed="false">
      <c r="A3" s="15" t="s">
        <v>223</v>
      </c>
    </row>
    <row r="4" customFormat="false" ht="15" hidden="false" customHeight="false" outlineLevel="0" collapsed="false">
      <c r="A4" s="16" t="s">
        <v>33</v>
      </c>
    </row>
    <row r="6" customFormat="false" ht="15" hidden="false" customHeight="false" outlineLevel="0" collapsed="false">
      <c r="A6" s="39" t="s">
        <v>224</v>
      </c>
    </row>
    <row r="7" customFormat="false" ht="19.5" hidden="false" customHeight="true" outlineLevel="0" collapsed="false">
      <c r="A7" s="6" t="s">
        <v>225</v>
      </c>
      <c r="B7" s="7" t="s">
        <v>226</v>
      </c>
      <c r="C7" s="7" t="s">
        <v>36</v>
      </c>
    </row>
    <row r="8" customFormat="false" ht="19.5" hidden="false" customHeight="true" outlineLevel="0" collapsed="false">
      <c r="A8" s="17" t="s">
        <v>227</v>
      </c>
      <c r="B8" s="32" t="n">
        <v>200000</v>
      </c>
      <c r="C8" s="33"/>
    </row>
    <row r="9" customFormat="false" ht="19.5" hidden="false" customHeight="true" outlineLevel="0" collapsed="false">
      <c r="A9" s="17" t="s">
        <v>228</v>
      </c>
      <c r="B9" s="32" t="n">
        <v>160000</v>
      </c>
      <c r="C9" s="33"/>
    </row>
    <row r="10" customFormat="false" ht="19.5" hidden="false" customHeight="true" outlineLevel="0" collapsed="false">
      <c r="A10" s="17" t="s">
        <v>229</v>
      </c>
      <c r="B10" s="24" t="n">
        <v>0.0289</v>
      </c>
      <c r="C10" s="25"/>
    </row>
    <row r="11" customFormat="false" ht="19.5" hidden="false" customHeight="true" outlineLevel="0" collapsed="false">
      <c r="A11" s="17" t="s">
        <v>230</v>
      </c>
      <c r="B11" s="20" t="n">
        <v>30</v>
      </c>
      <c r="C11" s="21"/>
    </row>
    <row r="12" customFormat="false" ht="19.5" hidden="false" customHeight="true" outlineLevel="0" collapsed="false">
      <c r="A12" s="17" t="s">
        <v>231</v>
      </c>
      <c r="B12" s="32" t="n">
        <v>56400</v>
      </c>
      <c r="C12" s="33"/>
    </row>
    <row r="13" customFormat="false" ht="30" hidden="false" customHeight="true" outlineLevel="0" collapsed="false">
      <c r="A13" s="17" t="s">
        <v>232</v>
      </c>
      <c r="B13" s="32" t="n">
        <v>16400</v>
      </c>
      <c r="C13" s="33"/>
    </row>
    <row r="14" customFormat="false" ht="19.5" hidden="false" customHeight="true" outlineLevel="0" collapsed="false">
      <c r="A14" s="17" t="s">
        <v>233</v>
      </c>
      <c r="B14" s="20" t="n">
        <v>7</v>
      </c>
      <c r="C14" s="21"/>
    </row>
    <row r="15" customFormat="false" ht="19.5" hidden="false" customHeight="true" outlineLevel="0" collapsed="false">
      <c r="A15" s="17" t="s">
        <v>234</v>
      </c>
      <c r="B15" s="32" t="n">
        <v>1420</v>
      </c>
      <c r="C15" s="33"/>
    </row>
    <row r="16" customFormat="false" ht="19.5" hidden="false" customHeight="true" outlineLevel="0" collapsed="false">
      <c r="A16" s="17" t="s">
        <v>235</v>
      </c>
      <c r="B16" s="24" t="n">
        <v>0.0075</v>
      </c>
      <c r="C16" s="25"/>
    </row>
    <row r="17" customFormat="false" ht="30" hidden="false" customHeight="true" outlineLevel="0" collapsed="false">
      <c r="A17" s="17" t="s">
        <v>236</v>
      </c>
      <c r="B17" s="41" t="n">
        <v>0.03</v>
      </c>
      <c r="C17" s="42"/>
    </row>
    <row r="18" customFormat="false" ht="30" hidden="false" customHeight="true" outlineLevel="0" collapsed="false">
      <c r="A18" s="17" t="s">
        <v>237</v>
      </c>
      <c r="B18" s="32" t="n">
        <v>1100</v>
      </c>
      <c r="C18" s="33"/>
    </row>
    <row r="19" customFormat="false" ht="19.5" hidden="false" customHeight="true" outlineLevel="0" collapsed="false">
      <c r="A19" s="17" t="s">
        <v>238</v>
      </c>
      <c r="B19" s="32" t="n">
        <v>3527</v>
      </c>
      <c r="C19" s="33"/>
    </row>
    <row r="21" customFormat="false" ht="15" hidden="false" customHeight="false" outlineLevel="0" collapsed="false">
      <c r="A21" s="39" t="s">
        <v>239</v>
      </c>
    </row>
    <row r="22" customFormat="false" ht="19.5" hidden="false" customHeight="true" outlineLevel="0" collapsed="false">
      <c r="A22" s="6" t="s">
        <v>127</v>
      </c>
      <c r="B22" s="7" t="s">
        <v>226</v>
      </c>
      <c r="C22" s="7" t="s">
        <v>36</v>
      </c>
    </row>
    <row r="23" customFormat="false" ht="19.5" hidden="false" customHeight="true" outlineLevel="0" collapsed="false">
      <c r="A23" s="17" t="s">
        <v>240</v>
      </c>
      <c r="B23" s="32" t="n">
        <v>4579</v>
      </c>
      <c r="C23" s="37" t="str">
        <f aca="false">IF(AND(ISNUMBER(C10),ISNUMBER(C11),ISNUMBER(C9)),IFERROR(-CUMIPMT(C10/12,C11*12,C9,1,12,0),""),"")</f>
        <v/>
      </c>
    </row>
    <row r="24" customFormat="false" ht="19.5" hidden="false" customHeight="true" outlineLevel="0" collapsed="false">
      <c r="A24" s="17" t="s">
        <v>241</v>
      </c>
      <c r="B24" s="32" t="n">
        <v>1420</v>
      </c>
      <c r="C24" s="37" t="str">
        <f aca="false">IF(ISNUMBER(C15),IFERROR(C15,""),"")</f>
        <v/>
      </c>
    </row>
    <row r="25" customFormat="false" ht="19.5" hidden="false" customHeight="true" outlineLevel="0" collapsed="false">
      <c r="A25" s="17" t="s">
        <v>242</v>
      </c>
      <c r="B25" s="32" t="n">
        <v>1500</v>
      </c>
      <c r="C25" s="37" t="str">
        <f aca="false">IF(AND(ISNUMBER(C8),ISNUMBER(C16)),IFERROR(C8*C16,""),"")</f>
        <v/>
      </c>
    </row>
    <row r="26" customFormat="false" ht="19.5" hidden="false" customHeight="true" outlineLevel="0" collapsed="false">
      <c r="A26" s="17" t="s">
        <v>243</v>
      </c>
      <c r="B26" s="32" t="n">
        <v>1692</v>
      </c>
      <c r="C26" s="37" t="str">
        <f aca="false">IF(AND(ISNUMBER(C12),ISNUMBER(C17)),IFERROR(C12*C17,""),"")</f>
        <v/>
      </c>
    </row>
    <row r="27" customFormat="false" ht="19.5" hidden="false" customHeight="true" outlineLevel="0" collapsed="false">
      <c r="A27" s="17" t="s">
        <v>244</v>
      </c>
      <c r="B27" s="32" t="n">
        <v>2343</v>
      </c>
      <c r="C27" s="37" t="str">
        <f aca="false">IF(AND(ISNUMBER(C13),ISNUMBER(C14)),IFERROR(C13/C14,""),"")</f>
        <v/>
      </c>
    </row>
    <row r="28" customFormat="false" ht="19.5" hidden="false" customHeight="true" outlineLevel="0" collapsed="false">
      <c r="A28" s="17" t="s">
        <v>245</v>
      </c>
      <c r="B28" s="32" t="n">
        <v>11534</v>
      </c>
      <c r="C28" s="37" t="str">
        <f aca="false">IF(AND(ISNUMBER(C23),ISNUMBER(C24),ISNUMBER(C25),ISNUMBER(C26),ISNUMBER(C27)),IFERROR(C23+C24+C25+C26+C27,""),"")</f>
        <v/>
      </c>
    </row>
    <row r="29" customFormat="false" ht="19.5" hidden="false" customHeight="true" outlineLevel="0" collapsed="false">
      <c r="A29" s="17" t="s">
        <v>246</v>
      </c>
      <c r="B29" s="32" t="n">
        <v>13200</v>
      </c>
      <c r="C29" s="37" t="str">
        <f aca="false">IF(ISNUMBER(C18),IFERROR(C18*12,""),"")</f>
        <v/>
      </c>
    </row>
    <row r="30" customFormat="false" ht="30" hidden="false" customHeight="true" outlineLevel="0" collapsed="false">
      <c r="A30" s="17" t="s">
        <v>247</v>
      </c>
      <c r="B30" s="32" t="n">
        <v>1666</v>
      </c>
      <c r="C30" s="37" t="str">
        <f aca="false">IF(AND(ISNUMBER(C29),ISNUMBER(C28)),IFERROR(C29-C28,""),"")</f>
        <v/>
      </c>
      <c r="D30" s="22" t="s">
        <v>248</v>
      </c>
    </row>
    <row r="31" customFormat="false" ht="19.5" hidden="false" customHeight="true" outlineLevel="0" collapsed="false">
      <c r="A31" s="17" t="s">
        <v>249</v>
      </c>
      <c r="B31" s="18" t="n">
        <v>665.62</v>
      </c>
      <c r="C31" s="23" t="str">
        <f aca="false">IF(AND(ISNUMBER(C10),ISNUMBER(C11),ISNUMBER(C9)),IFERROR(-PMT(C10/12,C11*12,C9),""),"")</f>
        <v/>
      </c>
    </row>
    <row r="32" customFormat="false" ht="19.5" hidden="false" customHeight="true" outlineLevel="0" collapsed="false">
      <c r="A32" s="17" t="s">
        <v>250</v>
      </c>
      <c r="B32" s="34" t="n">
        <v>0.19</v>
      </c>
      <c r="C32" s="35" t="str">
        <f aca="false">IF(AND(ISNUMBER(C31),ISNUMBER(C19)),IFERROR(C31/C19,""),"")</f>
        <v/>
      </c>
      <c r="D32" s="22" t="s">
        <v>251</v>
      </c>
    </row>
    <row r="34" customFormat="false" ht="30" hidden="false" customHeight="true" outlineLevel="0" collapsed="false">
      <c r="A34" s="26" t="s">
        <v>252</v>
      </c>
      <c r="B34" s="26"/>
      <c r="C34" s="26"/>
    </row>
    <row r="36" customFormat="false" ht="15" hidden="false" customHeight="false" outlineLevel="0" collapsed="false">
      <c r="A36" s="27" t="s">
        <v>55</v>
      </c>
    </row>
    <row r="37" customFormat="false" ht="24" hidden="false" customHeight="true" outlineLevel="0" collapsed="false">
      <c r="A37" s="28" t="s">
        <v>30</v>
      </c>
      <c r="B37" s="28"/>
      <c r="C37" s="28"/>
      <c r="D37" s="28"/>
    </row>
  </sheetData>
  <mergeCells count="2">
    <mergeCell ref="A34:C34"/>
    <mergeCell ref="A37:D3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253</v>
      </c>
    </row>
    <row r="2" customFormat="false" ht="25.5" hidden="false" customHeight="true" outlineLevel="0" collapsed="false">
      <c r="A2" s="14" t="s">
        <v>21</v>
      </c>
    </row>
    <row r="3" customFormat="false" ht="15" hidden="false" customHeight="false" outlineLevel="0" collapsed="false">
      <c r="A3" s="15" t="s">
        <v>254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34</v>
      </c>
      <c r="B6" s="7" t="s">
        <v>226</v>
      </c>
      <c r="C6" s="7" t="s">
        <v>255</v>
      </c>
    </row>
    <row r="7" customFormat="false" ht="19.5" hidden="false" customHeight="true" outlineLevel="0" collapsed="false">
      <c r="A7" s="17" t="s">
        <v>256</v>
      </c>
      <c r="B7" s="32" t="n">
        <v>1927</v>
      </c>
      <c r="C7" s="33"/>
    </row>
    <row r="8" customFormat="false" ht="19.5" hidden="false" customHeight="true" outlineLevel="0" collapsed="false">
      <c r="A8" s="17" t="s">
        <v>257</v>
      </c>
      <c r="B8" s="32" t="n">
        <v>1600</v>
      </c>
      <c r="C8" s="33"/>
    </row>
    <row r="9" customFormat="false" ht="19.5" hidden="false" customHeight="true" outlineLevel="0" collapsed="false">
      <c r="A9" s="17" t="s">
        <v>258</v>
      </c>
      <c r="B9" s="34" t="n">
        <v>0.55</v>
      </c>
      <c r="C9" s="35" t="str">
        <f aca="false">IF(AND(ISNUMBER(C7),ISNUMBER(C8)),IFERROR(ROUND(C7/(C7+C8),2),""),"")</f>
        <v/>
      </c>
      <c r="D9" s="22" t="s">
        <v>259</v>
      </c>
    </row>
    <row r="10" customFormat="false" ht="19.5" hidden="false" customHeight="true" outlineLevel="0" collapsed="false">
      <c r="A10" s="17" t="s">
        <v>260</v>
      </c>
      <c r="B10" s="32" t="n">
        <v>1700</v>
      </c>
      <c r="C10" s="33"/>
    </row>
    <row r="11" customFormat="false" ht="19.5" hidden="false" customHeight="true" outlineLevel="0" collapsed="false">
      <c r="A11" s="17" t="s">
        <v>261</v>
      </c>
      <c r="B11" s="32" t="n">
        <v>935</v>
      </c>
      <c r="C11" s="37" t="str">
        <f aca="false">IF(AND(ISNUMBER(C10),ISNUMBER(C9)),IFERROR(ROUND(C10*C9,0),""),"")</f>
        <v/>
      </c>
    </row>
    <row r="12" customFormat="false" ht="19.5" hidden="false" customHeight="true" outlineLevel="0" collapsed="false">
      <c r="A12" s="17" t="s">
        <v>262</v>
      </c>
      <c r="B12" s="32" t="n">
        <v>765</v>
      </c>
      <c r="C12" s="37" t="str">
        <f aca="false">IF(AND(ISNUMBER(C10),ISNUMBER(C11)),IFERROR(C10-C11,""),"")</f>
        <v/>
      </c>
    </row>
    <row r="13" customFormat="false" ht="19.5" hidden="false" customHeight="true" outlineLevel="0" collapsed="false">
      <c r="A13" s="17" t="s">
        <v>263</v>
      </c>
      <c r="B13" s="32" t="n">
        <v>992</v>
      </c>
      <c r="C13" s="37" t="str">
        <f aca="false">IF(AND(ISNUMBER(C7),ISNUMBER(C11)),IFERROR(C7-C11,""),"")</f>
        <v/>
      </c>
    </row>
    <row r="14" customFormat="false" ht="19.5" hidden="false" customHeight="true" outlineLevel="0" collapsed="false">
      <c r="A14" s="17" t="s">
        <v>264</v>
      </c>
      <c r="B14" s="32" t="n">
        <v>835</v>
      </c>
      <c r="C14" s="37" t="str">
        <f aca="false">IF(AND(ISNUMBER(C8),ISNUMBER(C12)),IFERROR(C8-C12,""),"")</f>
        <v/>
      </c>
    </row>
    <row r="15" customFormat="false" ht="19.5" hidden="false" customHeight="true" outlineLevel="0" collapsed="false">
      <c r="A15" s="17" t="s">
        <v>265</v>
      </c>
      <c r="B15" s="29" t="s">
        <v>266</v>
      </c>
      <c r="C15" s="30"/>
    </row>
    <row r="16" customFormat="false" ht="19.5" hidden="false" customHeight="true" outlineLevel="0" collapsed="false">
      <c r="A16" s="17" t="s">
        <v>267</v>
      </c>
      <c r="B16" s="29" t="s">
        <v>61</v>
      </c>
      <c r="C16" s="30"/>
    </row>
    <row r="17" customFormat="false" ht="30" hidden="false" customHeight="true" outlineLevel="0" collapsed="false">
      <c r="A17" s="17" t="s">
        <v>268</v>
      </c>
      <c r="B17" s="29" t="s">
        <v>61</v>
      </c>
      <c r="C17" s="30"/>
    </row>
    <row r="18" customFormat="false" ht="19.5" hidden="false" customHeight="true" outlineLevel="0" collapsed="false">
      <c r="A18" s="17" t="s">
        <v>269</v>
      </c>
      <c r="B18" s="29" t="s">
        <v>61</v>
      </c>
      <c r="C18" s="30"/>
    </row>
    <row r="19" customFormat="false" ht="19.5" hidden="false" customHeight="true" outlineLevel="0" collapsed="false">
      <c r="A19" s="17" t="s">
        <v>270</v>
      </c>
      <c r="B19" s="29" t="s">
        <v>271</v>
      </c>
      <c r="C19" s="30"/>
    </row>
    <row r="21" customFormat="false" ht="30" hidden="false" customHeight="true" outlineLevel="0" collapsed="false">
      <c r="A21" s="26" t="s">
        <v>272</v>
      </c>
      <c r="B21" s="26"/>
      <c r="C21" s="26"/>
    </row>
    <row r="23" customFormat="false" ht="15" hidden="false" customHeight="false" outlineLevel="0" collapsed="false">
      <c r="A23" s="27" t="s">
        <v>55</v>
      </c>
    </row>
    <row r="24" customFormat="false" ht="24" hidden="false" customHeight="true" outlineLevel="0" collapsed="false">
      <c r="A24" s="28" t="s">
        <v>30</v>
      </c>
      <c r="B24" s="28"/>
      <c r="C24" s="28"/>
      <c r="D24" s="28"/>
    </row>
  </sheetData>
  <mergeCells count="2">
    <mergeCell ref="A21:C21"/>
    <mergeCell ref="A24:D24"/>
  </mergeCells>
  <dataValidations count="3">
    <dataValidation allowBlank="true" error="Elige una opción de la lista o escribe tu propia respuesta." errorStyle="stop" operator="between" showDropDown="false" showErrorMessage="false" showInputMessage="false" sqref="C16" type="list">
      <formula1>"Sí,No,En curso"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7" type="list">
      <formula1>"Sí,No,Estamos casados"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8" type="list">
      <formula1>"Sí,No,En curso"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273</v>
      </c>
    </row>
    <row r="2" customFormat="false" ht="25.5" hidden="false" customHeight="true" outlineLevel="0" collapsed="false">
      <c r="A2" s="14" t="s">
        <v>22</v>
      </c>
    </row>
    <row r="3" customFormat="false" ht="15" hidden="false" customHeight="false" outlineLevel="0" collapsed="false">
      <c r="A3" s="15" t="s">
        <v>274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34</v>
      </c>
      <c r="B6" s="7" t="s">
        <v>35</v>
      </c>
      <c r="C6" s="7" t="s">
        <v>36</v>
      </c>
    </row>
    <row r="7" customFormat="false" ht="30" hidden="false" customHeight="true" outlineLevel="0" collapsed="false">
      <c r="A7" s="17" t="s">
        <v>275</v>
      </c>
      <c r="B7" s="32" t="n">
        <v>325</v>
      </c>
      <c r="C7" s="33"/>
    </row>
    <row r="8" customFormat="false" ht="19.5" hidden="false" customHeight="true" outlineLevel="0" collapsed="false">
      <c r="A8" s="17" t="s">
        <v>276</v>
      </c>
      <c r="B8" s="20" t="n">
        <v>10</v>
      </c>
      <c r="C8" s="21"/>
    </row>
    <row r="9" customFormat="false" ht="30" hidden="false" customHeight="true" outlineLevel="0" collapsed="false">
      <c r="A9" s="17" t="s">
        <v>277</v>
      </c>
      <c r="B9" s="20" t="n">
        <v>370</v>
      </c>
      <c r="C9" s="21"/>
      <c r="D9" s="22" t="s">
        <v>278</v>
      </c>
    </row>
    <row r="10" customFormat="false" ht="30" hidden="false" customHeight="true" outlineLevel="0" collapsed="false">
      <c r="A10" s="17" t="s">
        <v>279</v>
      </c>
      <c r="B10" s="32" t="n">
        <v>36800</v>
      </c>
      <c r="C10" s="37" t="str">
        <f aca="false">IF(ISNUMBER(C9),IFERROR(100*C9,""),"")</f>
        <v/>
      </c>
      <c r="D10" s="22" t="s">
        <v>280</v>
      </c>
    </row>
    <row r="11" customFormat="false" ht="19.5" hidden="false" customHeight="true" outlineLevel="0" collapsed="false">
      <c r="A11" s="17" t="s">
        <v>281</v>
      </c>
      <c r="B11" s="32" t="n">
        <v>120000</v>
      </c>
      <c r="C11" s="37" t="str">
        <f aca="false">IF(AND(ISNUMBER(C7),ISNUMBER(C9)),IFERROR(C7*C9,""),"")</f>
        <v/>
      </c>
    </row>
    <row r="12" customFormat="false" ht="19.5" hidden="false" customHeight="true" outlineLevel="0" collapsed="false">
      <c r="A12" s="17" t="s">
        <v>282</v>
      </c>
      <c r="B12" s="32" t="n">
        <v>32700</v>
      </c>
      <c r="C12" s="33"/>
      <c r="D12" s="22" t="s">
        <v>283</v>
      </c>
    </row>
    <row r="13" customFormat="false" ht="19.5" hidden="false" customHeight="true" outlineLevel="0" collapsed="false">
      <c r="A13" s="17" t="s">
        <v>284</v>
      </c>
      <c r="B13" s="32" t="n">
        <v>87000</v>
      </c>
      <c r="C13" s="37" t="str">
        <f aca="false">IF(ISNUMBER(C11),IFERROR(MAX(0,C11-N(C12)),""),"")</f>
        <v/>
      </c>
    </row>
    <row r="14" customFormat="false" ht="19.5" hidden="false" customHeight="true" outlineLevel="0" collapsed="false">
      <c r="A14" s="17" t="s">
        <v>285</v>
      </c>
      <c r="B14" s="41" t="n">
        <v>0.04</v>
      </c>
      <c r="C14" s="42"/>
    </row>
    <row r="15" customFormat="false" ht="30" hidden="false" customHeight="true" outlineLevel="0" collapsed="false">
      <c r="A15" s="17" t="s">
        <v>286</v>
      </c>
      <c r="B15" s="29" t="s">
        <v>171</v>
      </c>
      <c r="C15" s="37" t="str">
        <f aca="false">IF(AND(ISNUMBER(C11),ISNUMBER(C14),ISNUMBER(C8)),IFERROR(MAX(0,C11-N(C12)*(1+C14)^C8)/FV((1+C14)^(1/12)-1,C8*12,-1,0,1),""),"")</f>
        <v/>
      </c>
      <c r="D15" s="22" t="s">
        <v>287</v>
      </c>
    </row>
    <row r="17" customFormat="false" ht="30" hidden="false" customHeight="true" outlineLevel="0" collapsed="false">
      <c r="A17" s="26" t="s">
        <v>288</v>
      </c>
      <c r="B17" s="26"/>
      <c r="C17" s="26"/>
    </row>
    <row r="19" customFormat="false" ht="15" hidden="false" customHeight="false" outlineLevel="0" collapsed="false">
      <c r="A19" s="27" t="s">
        <v>55</v>
      </c>
    </row>
    <row r="20" customFormat="false" ht="24" hidden="false" customHeight="true" outlineLevel="0" collapsed="false">
      <c r="A20" s="28" t="s">
        <v>30</v>
      </c>
      <c r="B20" s="28"/>
      <c r="C20" s="28"/>
      <c r="D20" s="28"/>
    </row>
  </sheetData>
  <mergeCells count="2">
    <mergeCell ref="A17:C17"/>
    <mergeCell ref="A20:D20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289</v>
      </c>
    </row>
    <row r="2" customFormat="false" ht="25.5" hidden="false" customHeight="true" outlineLevel="0" collapsed="false">
      <c r="A2" s="14" t="s">
        <v>23</v>
      </c>
    </row>
    <row r="3" customFormat="false" ht="15" hidden="false" customHeight="false" outlineLevel="0" collapsed="false">
      <c r="A3" s="15" t="s">
        <v>290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291</v>
      </c>
      <c r="B6" s="7" t="s">
        <v>292</v>
      </c>
      <c r="C6" s="7" t="s">
        <v>36</v>
      </c>
    </row>
    <row r="7" customFormat="false" ht="19.5" hidden="false" customHeight="true" outlineLevel="0" collapsed="false">
      <c r="A7" s="17" t="s">
        <v>293</v>
      </c>
      <c r="B7" s="32" t="n">
        <v>10000</v>
      </c>
      <c r="C7" s="33"/>
    </row>
    <row r="8" customFormat="false" ht="19.5" hidden="false" customHeight="true" outlineLevel="0" collapsed="false">
      <c r="A8" s="17" t="s">
        <v>294</v>
      </c>
      <c r="B8" s="32" t="n">
        <v>5000</v>
      </c>
      <c r="C8" s="33"/>
    </row>
    <row r="9" customFormat="false" ht="19.5" hidden="false" customHeight="true" outlineLevel="0" collapsed="false">
      <c r="A9" s="17" t="s">
        <v>295</v>
      </c>
      <c r="B9" s="32" t="n">
        <v>5000</v>
      </c>
      <c r="C9" s="33"/>
    </row>
    <row r="10" customFormat="false" ht="19.5" hidden="false" customHeight="true" outlineLevel="0" collapsed="false">
      <c r="A10" s="17" t="s">
        <v>296</v>
      </c>
      <c r="B10" s="32" t="n">
        <v>5000</v>
      </c>
      <c r="C10" s="33"/>
    </row>
    <row r="11" customFormat="false" ht="19.5" hidden="false" customHeight="true" outlineLevel="0" collapsed="false">
      <c r="A11" s="17" t="s">
        <v>297</v>
      </c>
      <c r="B11" s="32" t="n">
        <v>5000</v>
      </c>
      <c r="C11" s="33"/>
    </row>
    <row r="12" customFormat="false" ht="19.5" hidden="false" customHeight="true" outlineLevel="0" collapsed="false">
      <c r="A12" s="17" t="s">
        <v>298</v>
      </c>
      <c r="B12" s="32" t="n">
        <v>30000</v>
      </c>
      <c r="C12" s="37" t="str">
        <f aca="false">IF(AND(ISNUMBER(C7),ISNUMBER(C11)),IFERROR(SUM(C7:C11),""),"")</f>
        <v/>
      </c>
    </row>
    <row r="13" customFormat="false" ht="19.5" hidden="false" customHeight="true" outlineLevel="0" collapsed="false">
      <c r="A13" s="17" t="s">
        <v>299</v>
      </c>
      <c r="B13" s="24" t="n">
        <v>0.03</v>
      </c>
      <c r="C13" s="25"/>
    </row>
    <row r="14" customFormat="false" ht="30" hidden="false" customHeight="true" outlineLevel="0" collapsed="false">
      <c r="A14" s="17" t="s">
        <v>300</v>
      </c>
      <c r="B14" s="34" t="n">
        <v>0.19</v>
      </c>
      <c r="C14" s="46"/>
      <c r="D14" s="22" t="s">
        <v>301</v>
      </c>
    </row>
    <row r="15" customFormat="false" ht="19.5" hidden="false" customHeight="true" outlineLevel="0" collapsed="false">
      <c r="A15" s="17" t="s">
        <v>302</v>
      </c>
      <c r="B15" s="32" t="n">
        <v>729</v>
      </c>
      <c r="C15" s="37" t="str">
        <f aca="false">IF(AND(ISNUMBER(C12),ISNUMBER(C13),ISNUMBER(C14)),IFERROR(C12*C13*(1-C14),""),"")</f>
        <v/>
      </c>
    </row>
    <row r="16" customFormat="false" ht="30" hidden="false" customHeight="true" outlineLevel="0" collapsed="false">
      <c r="A16" s="17" t="s">
        <v>303</v>
      </c>
      <c r="B16" s="29" t="s">
        <v>304</v>
      </c>
      <c r="C16" s="30"/>
    </row>
    <row r="18" customFormat="false" ht="30" hidden="false" customHeight="true" outlineLevel="0" collapsed="false">
      <c r="A18" s="26" t="s">
        <v>305</v>
      </c>
      <c r="B18" s="26"/>
      <c r="C18" s="26"/>
    </row>
    <row r="20" customFormat="false" ht="15" hidden="false" customHeight="false" outlineLevel="0" collapsed="false">
      <c r="A20" s="27" t="s">
        <v>55</v>
      </c>
    </row>
    <row r="21" customFormat="false" ht="24" hidden="false" customHeight="true" outlineLevel="0" collapsed="false">
      <c r="A21" s="28" t="s">
        <v>30</v>
      </c>
      <c r="B21" s="28"/>
      <c r="C21" s="28"/>
      <c r="D21" s="28"/>
    </row>
  </sheetData>
  <mergeCells count="2">
    <mergeCell ref="A18:C18"/>
    <mergeCell ref="A21:D2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306</v>
      </c>
    </row>
    <row r="2" customFormat="false" ht="25.5" hidden="false" customHeight="true" outlineLevel="0" collapsed="false">
      <c r="A2" s="14" t="s">
        <v>24</v>
      </c>
    </row>
    <row r="3" customFormat="false" ht="15" hidden="false" customHeight="false" outlineLevel="0" collapsed="false">
      <c r="A3" s="15" t="s">
        <v>307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190</v>
      </c>
      <c r="B6" s="7" t="s">
        <v>308</v>
      </c>
      <c r="C6" s="7" t="s">
        <v>36</v>
      </c>
    </row>
    <row r="7" customFormat="false" ht="19.5" hidden="false" customHeight="true" outlineLevel="0" collapsed="false">
      <c r="A7" s="17" t="s">
        <v>309</v>
      </c>
      <c r="B7" s="20" t="n">
        <v>3</v>
      </c>
      <c r="C7" s="21"/>
    </row>
    <row r="8" customFormat="false" ht="19.5" hidden="false" customHeight="true" outlineLevel="0" collapsed="false">
      <c r="A8" s="17" t="s">
        <v>310</v>
      </c>
      <c r="B8" s="20" t="n">
        <v>2</v>
      </c>
      <c r="C8" s="21"/>
    </row>
    <row r="9" customFormat="false" ht="19.5" hidden="false" customHeight="true" outlineLevel="0" collapsed="false">
      <c r="A9" s="17" t="s">
        <v>311</v>
      </c>
      <c r="B9" s="20" t="n">
        <v>1</v>
      </c>
      <c r="C9" s="21"/>
    </row>
    <row r="10" customFormat="false" ht="19.5" hidden="false" customHeight="true" outlineLevel="0" collapsed="false">
      <c r="A10" s="17" t="s">
        <v>312</v>
      </c>
      <c r="B10" s="32" t="n">
        <v>360</v>
      </c>
      <c r="C10" s="33"/>
    </row>
    <row r="11" customFormat="false" ht="19.5" hidden="false" customHeight="true" outlineLevel="0" collapsed="false">
      <c r="A11" s="17" t="s">
        <v>300</v>
      </c>
      <c r="B11" s="34" t="n">
        <v>0.19</v>
      </c>
      <c r="C11" s="46"/>
    </row>
    <row r="12" customFormat="false" ht="30" hidden="false" customHeight="true" outlineLevel="0" collapsed="false">
      <c r="A12" s="17" t="s">
        <v>313</v>
      </c>
      <c r="B12" s="32" t="n">
        <v>292</v>
      </c>
      <c r="C12" s="37" t="str">
        <f aca="false">IF(AND(ISNUMBER(C10),ISNUMBER(C11)),IFERROR(C10*(1-C11),""),"")</f>
        <v/>
      </c>
      <c r="D12" s="22" t="s">
        <v>314</v>
      </c>
    </row>
    <row r="13" customFormat="false" ht="30" hidden="false" customHeight="true" outlineLevel="0" collapsed="false">
      <c r="A13" s="17" t="s">
        <v>315</v>
      </c>
      <c r="B13" s="32" t="n">
        <v>0</v>
      </c>
      <c r="C13" s="33"/>
    </row>
    <row r="14" customFormat="false" ht="19.5" hidden="false" customHeight="true" outlineLevel="0" collapsed="false">
      <c r="A14" s="17" t="s">
        <v>316</v>
      </c>
      <c r="B14" s="29" t="s">
        <v>171</v>
      </c>
      <c r="C14" s="33"/>
    </row>
    <row r="15" customFormat="false" ht="19.5" hidden="false" customHeight="true" outlineLevel="0" collapsed="false">
      <c r="A15" s="17" t="s">
        <v>317</v>
      </c>
      <c r="B15" s="32" t="n">
        <v>8000</v>
      </c>
      <c r="C15" s="33"/>
    </row>
    <row r="16" customFormat="false" ht="30" hidden="false" customHeight="true" outlineLevel="0" collapsed="false">
      <c r="A16" s="17" t="s">
        <v>318</v>
      </c>
      <c r="B16" s="29" t="s">
        <v>61</v>
      </c>
      <c r="C16" s="43" t="str">
        <f aca="false">IF(AND(ISNUMBER(C14),ISNUMBER(C15)),IFERROR(IF(C14/C15&gt;0.2,"Sí","No"),""),"")</f>
        <v/>
      </c>
    </row>
    <row r="18" customFormat="false" ht="30" hidden="false" customHeight="true" outlineLevel="0" collapsed="false">
      <c r="A18" s="26" t="s">
        <v>319</v>
      </c>
      <c r="B18" s="26"/>
      <c r="C18" s="26"/>
    </row>
    <row r="20" customFormat="false" ht="15" hidden="false" customHeight="false" outlineLevel="0" collapsed="false">
      <c r="A20" s="27" t="s">
        <v>55</v>
      </c>
    </row>
    <row r="21" customFormat="false" ht="24" hidden="false" customHeight="true" outlineLevel="0" collapsed="false">
      <c r="A21" s="28" t="s">
        <v>30</v>
      </c>
      <c r="B21" s="28"/>
      <c r="C21" s="28"/>
      <c r="D21" s="28"/>
    </row>
  </sheetData>
  <mergeCells count="2">
    <mergeCell ref="A18:C18"/>
    <mergeCell ref="A21:D2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320</v>
      </c>
    </row>
    <row r="2" customFormat="false" ht="25.5" hidden="false" customHeight="true" outlineLevel="0" collapsed="false">
      <c r="A2" s="14" t="s">
        <v>25</v>
      </c>
    </row>
    <row r="3" customFormat="false" ht="15" hidden="false" customHeight="false" outlineLevel="0" collapsed="false">
      <c r="A3" s="15" t="s">
        <v>321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322</v>
      </c>
      <c r="B6" s="7" t="s">
        <v>35</v>
      </c>
      <c r="C6" s="7" t="s">
        <v>36</v>
      </c>
    </row>
    <row r="7" customFormat="false" ht="19.5" hidden="false" customHeight="true" outlineLevel="0" collapsed="false">
      <c r="A7" s="17" t="s">
        <v>323</v>
      </c>
      <c r="B7" s="32" t="n">
        <v>1300</v>
      </c>
      <c r="C7" s="33"/>
    </row>
    <row r="8" customFormat="false" ht="19.5" hidden="false" customHeight="true" outlineLevel="0" collapsed="false">
      <c r="A8" s="17" t="s">
        <v>324</v>
      </c>
      <c r="B8" s="34" t="n">
        <v>0.25</v>
      </c>
      <c r="C8" s="46"/>
    </row>
    <row r="9" customFormat="false" ht="19.5" hidden="false" customHeight="true" outlineLevel="0" collapsed="false">
      <c r="A9" s="17" t="s">
        <v>325</v>
      </c>
      <c r="B9" s="32" t="n">
        <v>325</v>
      </c>
      <c r="C9" s="37" t="str">
        <f aca="false">IF(AND(ISNUMBER(C7),ISNUMBER(C8)),IFERROR(C7*C8,""),"")</f>
        <v/>
      </c>
    </row>
    <row r="10" customFormat="false" ht="19.5" hidden="false" customHeight="true" outlineLevel="0" collapsed="false">
      <c r="A10" s="17" t="s">
        <v>326</v>
      </c>
      <c r="B10" s="20" t="n">
        <v>370</v>
      </c>
      <c r="C10" s="21"/>
      <c r="D10" s="22" t="s">
        <v>327</v>
      </c>
    </row>
    <row r="11" customFormat="false" ht="19.5" hidden="false" customHeight="true" outlineLevel="0" collapsed="false">
      <c r="A11" s="17" t="s">
        <v>328</v>
      </c>
      <c r="B11" s="32" t="n">
        <v>120000</v>
      </c>
      <c r="C11" s="37" t="str">
        <f aca="false">IF(AND(ISNUMBER(C9),ISNUMBER(C10)),IFERROR(C9*C10,""),"")</f>
        <v/>
      </c>
    </row>
    <row r="12" customFormat="false" ht="19.5" hidden="false" customHeight="true" outlineLevel="0" collapsed="false">
      <c r="A12" s="17" t="s">
        <v>329</v>
      </c>
      <c r="B12" s="32" t="n">
        <v>240000</v>
      </c>
      <c r="C12" s="37" t="str">
        <f aca="false">IF(AND(ISNUMBER(C7),ISNUMBER(C10)),IFERROR(C7*0.5*C10,""),"")</f>
        <v/>
      </c>
    </row>
    <row r="13" customFormat="false" ht="19.5" hidden="false" customHeight="true" outlineLevel="0" collapsed="false">
      <c r="A13" s="17" t="s">
        <v>330</v>
      </c>
      <c r="B13" s="32" t="n">
        <v>480000</v>
      </c>
      <c r="C13" s="37" t="str">
        <f aca="false">IF(AND(ISNUMBER(C7),ISNUMBER(C10)),IFERROR(C7*C10,""),"")</f>
        <v/>
      </c>
    </row>
    <row r="14" customFormat="false" ht="19.5" hidden="false" customHeight="true" outlineLevel="0" collapsed="false">
      <c r="A14" s="17" t="s">
        <v>331</v>
      </c>
      <c r="B14" s="34" t="n">
        <v>0.36</v>
      </c>
      <c r="C14" s="46"/>
      <c r="D14" s="22" t="s">
        <v>332</v>
      </c>
    </row>
    <row r="15" customFormat="false" ht="19.5" hidden="false" customHeight="true" outlineLevel="0" collapsed="false">
      <c r="A15" s="17" t="s">
        <v>300</v>
      </c>
      <c r="B15" s="34" t="n">
        <v>0.19</v>
      </c>
      <c r="C15" s="46"/>
    </row>
    <row r="16" customFormat="false" ht="19.5" hidden="false" customHeight="true" outlineLevel="0" collapsed="false">
      <c r="A16" s="17" t="s">
        <v>333</v>
      </c>
      <c r="B16" s="32" t="n">
        <v>8400</v>
      </c>
      <c r="C16" s="37" t="str">
        <f aca="false">IF(AND(ISNUMBER(C9),ISNUMBER(C14),ISNUMBER(C15)),IFERROR(ROUND(C9*24/(1-C14*C15),-2),""),"")</f>
        <v/>
      </c>
    </row>
    <row r="17" customFormat="false" ht="19.5" hidden="false" customHeight="true" outlineLevel="0" collapsed="false">
      <c r="A17" s="17" t="s">
        <v>334</v>
      </c>
      <c r="B17" s="29" t="s">
        <v>335</v>
      </c>
      <c r="C17" s="30"/>
    </row>
    <row r="19" customFormat="false" ht="30" hidden="false" customHeight="true" outlineLevel="0" collapsed="false">
      <c r="A19" s="26" t="s">
        <v>336</v>
      </c>
      <c r="B19" s="26"/>
      <c r="C19" s="26"/>
    </row>
    <row r="21" customFormat="false" ht="15" hidden="false" customHeight="false" outlineLevel="0" collapsed="false">
      <c r="A21" s="27" t="s">
        <v>55</v>
      </c>
    </row>
    <row r="22" customFormat="false" ht="24" hidden="false" customHeight="true" outlineLevel="0" collapsed="false">
      <c r="A22" s="28" t="s">
        <v>30</v>
      </c>
      <c r="B22" s="28"/>
      <c r="C22" s="28"/>
      <c r="D22" s="28"/>
    </row>
  </sheetData>
  <mergeCells count="2">
    <mergeCell ref="A19:C19"/>
    <mergeCell ref="A22:D22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337</v>
      </c>
    </row>
    <row r="2" customFormat="false" ht="25.5" hidden="false" customHeight="true" outlineLevel="0" collapsed="false">
      <c r="A2" s="14" t="s">
        <v>26</v>
      </c>
    </row>
    <row r="3" customFormat="false" ht="15" hidden="false" customHeight="false" outlineLevel="0" collapsed="false">
      <c r="A3" s="15" t="s">
        <v>338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34</v>
      </c>
      <c r="B6" s="7" t="s">
        <v>339</v>
      </c>
      <c r="C6" s="7" t="s">
        <v>36</v>
      </c>
    </row>
    <row r="7" customFormat="false" ht="19.5" hidden="false" customHeight="true" outlineLevel="0" collapsed="false">
      <c r="A7" s="17" t="s">
        <v>340</v>
      </c>
      <c r="B7" s="32" t="n">
        <v>128200</v>
      </c>
      <c r="C7" s="33"/>
    </row>
    <row r="8" customFormat="false" ht="19.5" hidden="false" customHeight="true" outlineLevel="0" collapsed="false">
      <c r="A8" s="17" t="s">
        <v>341</v>
      </c>
      <c r="B8" s="32" t="n">
        <v>720</v>
      </c>
      <c r="C8" s="33"/>
    </row>
    <row r="9" customFormat="false" ht="19.5" hidden="false" customHeight="true" outlineLevel="0" collapsed="false">
      <c r="A9" s="17" t="s">
        <v>342</v>
      </c>
      <c r="B9" s="20" t="n">
        <v>11</v>
      </c>
      <c r="C9" s="21"/>
    </row>
    <row r="10" customFormat="false" ht="19.5" hidden="false" customHeight="true" outlineLevel="0" collapsed="false">
      <c r="A10" s="17" t="s">
        <v>343</v>
      </c>
      <c r="B10" s="32" t="n">
        <v>7920</v>
      </c>
      <c r="C10" s="37" t="str">
        <f aca="false">IF(AND(ISNUMBER(C8),ISNUMBER(C9)),IFERROR(C8*C9,""),"")</f>
        <v/>
      </c>
    </row>
    <row r="11" customFormat="false" ht="19.5" hidden="false" customHeight="true" outlineLevel="0" collapsed="false">
      <c r="A11" s="17" t="s">
        <v>344</v>
      </c>
      <c r="B11" s="32" t="n">
        <v>2130</v>
      </c>
      <c r="C11" s="33"/>
    </row>
    <row r="12" customFormat="false" ht="19.5" hidden="false" customHeight="true" outlineLevel="0" collapsed="false">
      <c r="A12" s="17" t="s">
        <v>345</v>
      </c>
      <c r="B12" s="32" t="n">
        <v>5790</v>
      </c>
      <c r="C12" s="37" t="str">
        <f aca="false">IF(AND(ISNUMBER(C10),ISNUMBER(C11)),IFERROR(C10-C11,""),"")</f>
        <v/>
      </c>
    </row>
    <row r="13" customFormat="false" ht="30" hidden="false" customHeight="true" outlineLevel="0" collapsed="false">
      <c r="A13" s="17" t="s">
        <v>346</v>
      </c>
      <c r="B13" s="32" t="n">
        <v>475</v>
      </c>
      <c r="C13" s="33"/>
      <c r="D13" s="22" t="s">
        <v>347</v>
      </c>
    </row>
    <row r="14" customFormat="false" ht="19.5" hidden="false" customHeight="true" outlineLevel="0" collapsed="false">
      <c r="A14" s="17" t="s">
        <v>348</v>
      </c>
      <c r="B14" s="41" t="n">
        <v>0.041</v>
      </c>
      <c r="C14" s="47" t="str">
        <f aca="false">IF(AND(ISNUMBER(C12),ISNUMBER(C7)),IFERROR((C12-N(C13))/C7,""),"")</f>
        <v/>
      </c>
    </row>
    <row r="15" customFormat="false" ht="19.5" hidden="false" customHeight="true" outlineLevel="0" collapsed="false">
      <c r="A15" s="17" t="s">
        <v>349</v>
      </c>
      <c r="B15" s="20" t="n">
        <v>3</v>
      </c>
      <c r="C15" s="21"/>
    </row>
    <row r="16" customFormat="false" ht="19.5" hidden="false" customHeight="true" outlineLevel="0" collapsed="false">
      <c r="A16" s="17" t="s">
        <v>350</v>
      </c>
      <c r="B16" s="20" t="n">
        <v>1</v>
      </c>
      <c r="C16" s="21"/>
    </row>
    <row r="17" customFormat="false" ht="19.5" hidden="false" customHeight="true" outlineLevel="0" collapsed="false">
      <c r="A17" s="17" t="s">
        <v>351</v>
      </c>
      <c r="B17" s="32" t="n">
        <v>1500</v>
      </c>
      <c r="C17" s="33"/>
    </row>
    <row r="18" customFormat="false" ht="19.5" hidden="false" customHeight="true" outlineLevel="0" collapsed="false">
      <c r="A18" s="17" t="s">
        <v>352</v>
      </c>
      <c r="B18" s="32" t="n">
        <v>1300</v>
      </c>
      <c r="C18" s="33"/>
    </row>
    <row r="19" customFormat="false" ht="19.5" hidden="false" customHeight="true" outlineLevel="0" collapsed="false">
      <c r="A19" s="17" t="s">
        <v>353</v>
      </c>
      <c r="B19" s="41" t="n">
        <v>0.001</v>
      </c>
      <c r="C19" s="47" t="str">
        <f aca="false">IF(AND(ISNUMBER(C8),ISNUMBER(C9),ISNUMBER(C11),ISNUMBER(C7)),IFERROR((C8*(C9-N(C15)-N(C16))-C11-N(C17)-N(C18))/C7,""),"")</f>
        <v/>
      </c>
    </row>
    <row r="20" customFormat="false" ht="19.5" hidden="false" customHeight="true" outlineLevel="0" collapsed="false">
      <c r="A20" s="17" t="s">
        <v>354</v>
      </c>
      <c r="B20" s="29" t="s">
        <v>355</v>
      </c>
      <c r="C20" s="30"/>
    </row>
    <row r="22" customFormat="false" ht="30" hidden="false" customHeight="true" outlineLevel="0" collapsed="false">
      <c r="A22" s="26" t="s">
        <v>356</v>
      </c>
      <c r="B22" s="26"/>
      <c r="C22" s="26"/>
    </row>
    <row r="24" customFormat="false" ht="15" hidden="false" customHeight="false" outlineLevel="0" collapsed="false">
      <c r="A24" s="27" t="s">
        <v>55</v>
      </c>
    </row>
    <row r="25" customFormat="false" ht="24" hidden="false" customHeight="true" outlineLevel="0" collapsed="false">
      <c r="A25" s="28" t="s">
        <v>30</v>
      </c>
      <c r="B25" s="28"/>
      <c r="C25" s="28"/>
      <c r="D25" s="28"/>
    </row>
  </sheetData>
  <mergeCells count="2">
    <mergeCell ref="A22:C22"/>
    <mergeCell ref="A25:D25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3" t="s">
        <v>357</v>
      </c>
    </row>
    <row r="2" customFormat="false" ht="25.5" hidden="false" customHeight="true" outlineLevel="0" collapsed="false">
      <c r="A2" s="14" t="s">
        <v>27</v>
      </c>
    </row>
    <row r="3" customFormat="false" ht="15" hidden="false" customHeight="false" outlineLevel="0" collapsed="false">
      <c r="A3" s="15" t="s">
        <v>358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190</v>
      </c>
      <c r="B6" s="7" t="s">
        <v>359</v>
      </c>
      <c r="C6" s="7" t="s">
        <v>192</v>
      </c>
      <c r="D6" s="7" t="s">
        <v>360</v>
      </c>
    </row>
    <row r="7" customFormat="false" ht="19.5" hidden="false" customHeight="true" outlineLevel="0" collapsed="false">
      <c r="A7" s="17" t="s">
        <v>361</v>
      </c>
      <c r="B7" s="29" t="s">
        <v>362</v>
      </c>
      <c r="C7" s="30"/>
      <c r="D7" s="30"/>
    </row>
    <row r="8" customFormat="false" ht="19.5" hidden="false" customHeight="true" outlineLevel="0" collapsed="false">
      <c r="A8" s="17" t="s">
        <v>363</v>
      </c>
      <c r="B8" s="29" t="s">
        <v>364</v>
      </c>
      <c r="C8" s="30"/>
      <c r="D8" s="30"/>
    </row>
    <row r="9" customFormat="false" ht="19.5" hidden="false" customHeight="true" outlineLevel="0" collapsed="false">
      <c r="A9" s="17" t="s">
        <v>365</v>
      </c>
      <c r="B9" s="29" t="s">
        <v>366</v>
      </c>
      <c r="C9" s="30"/>
      <c r="D9" s="30"/>
    </row>
    <row r="10" customFormat="false" ht="19.5" hidden="false" customHeight="true" outlineLevel="0" collapsed="false">
      <c r="A10" s="17" t="s">
        <v>367</v>
      </c>
      <c r="B10" s="29" t="s">
        <v>368</v>
      </c>
      <c r="C10" s="30"/>
      <c r="D10" s="30"/>
    </row>
    <row r="11" customFormat="false" ht="19.5" hidden="false" customHeight="true" outlineLevel="0" collapsed="false">
      <c r="A11" s="17" t="s">
        <v>369</v>
      </c>
      <c r="B11" s="29" t="s">
        <v>370</v>
      </c>
      <c r="C11" s="30"/>
      <c r="D11" s="30"/>
    </row>
    <row r="12" customFormat="false" ht="19.5" hidden="false" customHeight="true" outlineLevel="0" collapsed="false">
      <c r="A12" s="17" t="s">
        <v>371</v>
      </c>
      <c r="B12" s="29" t="s">
        <v>372</v>
      </c>
      <c r="C12" s="30"/>
      <c r="D12" s="30"/>
    </row>
    <row r="13" customFormat="false" ht="19.5" hidden="false" customHeight="true" outlineLevel="0" collapsed="false">
      <c r="A13" s="17" t="s">
        <v>373</v>
      </c>
      <c r="B13" s="29" t="s">
        <v>374</v>
      </c>
      <c r="C13" s="30"/>
      <c r="D13" s="30"/>
      <c r="E13" s="22" t="s">
        <v>375</v>
      </c>
    </row>
    <row r="14" customFormat="false" ht="19.5" hidden="false" customHeight="true" outlineLevel="0" collapsed="false">
      <c r="A14" s="17" t="s">
        <v>205</v>
      </c>
      <c r="B14" s="29" t="s">
        <v>122</v>
      </c>
      <c r="C14" s="30"/>
      <c r="D14" s="30"/>
    </row>
    <row r="16" customFormat="false" ht="30" hidden="false" customHeight="true" outlineLevel="0" collapsed="false">
      <c r="A16" s="26" t="s">
        <v>376</v>
      </c>
      <c r="B16" s="26"/>
      <c r="C16" s="26"/>
      <c r="D16" s="26"/>
    </row>
    <row r="18" customFormat="false" ht="15" hidden="false" customHeight="false" outlineLevel="0" collapsed="false">
      <c r="A18" s="27" t="s">
        <v>55</v>
      </c>
    </row>
    <row r="19" customFormat="false" ht="24" hidden="false" customHeight="true" outlineLevel="0" collapsed="false">
      <c r="A19" s="28" t="s">
        <v>30</v>
      </c>
      <c r="B19" s="28"/>
      <c r="C19" s="28"/>
      <c r="D19" s="28"/>
      <c r="E19" s="28"/>
    </row>
  </sheetData>
  <mergeCells count="2">
    <mergeCell ref="A16:D16"/>
    <mergeCell ref="A19:E1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3" t="s">
        <v>377</v>
      </c>
    </row>
    <row r="2" customFormat="false" ht="25.5" hidden="false" customHeight="true" outlineLevel="0" collapsed="false">
      <c r="A2" s="14" t="s">
        <v>28</v>
      </c>
    </row>
    <row r="3" customFormat="false" ht="15" hidden="false" customHeight="false" outlineLevel="0" collapsed="false">
      <c r="A3" s="15" t="s">
        <v>378</v>
      </c>
    </row>
    <row r="4" customFormat="false" ht="15" hidden="false" customHeight="false" outlineLevel="0" collapsed="false">
      <c r="A4" s="16" t="s">
        <v>33</v>
      </c>
    </row>
    <row r="6" customFormat="false" ht="19.5" hidden="false" customHeight="true" outlineLevel="0" collapsed="false">
      <c r="A6" s="6" t="s">
        <v>34</v>
      </c>
      <c r="B6" s="7" t="s">
        <v>35</v>
      </c>
      <c r="C6" s="7" t="s">
        <v>36</v>
      </c>
    </row>
    <row r="7" customFormat="false" ht="19.5" hidden="false" customHeight="true" outlineLevel="0" collapsed="false">
      <c r="A7" s="17" t="s">
        <v>379</v>
      </c>
      <c r="B7" s="32" t="n">
        <v>32674</v>
      </c>
      <c r="C7" s="33"/>
    </row>
    <row r="8" customFormat="false" ht="30" hidden="false" customHeight="true" outlineLevel="0" collapsed="false">
      <c r="A8" s="17" t="s">
        <v>380</v>
      </c>
      <c r="B8" s="29" t="s">
        <v>381</v>
      </c>
      <c r="C8" s="33"/>
      <c r="D8" s="22" t="s">
        <v>382</v>
      </c>
    </row>
    <row r="9" customFormat="false" ht="19.5" hidden="false" customHeight="true" outlineLevel="0" collapsed="false">
      <c r="A9" s="17" t="s">
        <v>150</v>
      </c>
      <c r="B9" s="20" t="n">
        <v>10</v>
      </c>
      <c r="C9" s="21"/>
    </row>
    <row r="10" customFormat="false" ht="19.5" hidden="false" customHeight="true" outlineLevel="0" collapsed="false">
      <c r="A10" s="17" t="s">
        <v>383</v>
      </c>
      <c r="B10" s="41" t="n">
        <v>0.02</v>
      </c>
      <c r="C10" s="42"/>
    </row>
    <row r="11" customFormat="false" ht="19.5" hidden="false" customHeight="true" outlineLevel="0" collapsed="false">
      <c r="A11" s="17" t="s">
        <v>384</v>
      </c>
      <c r="B11" s="41" t="n">
        <v>0.04</v>
      </c>
      <c r="C11" s="42"/>
    </row>
    <row r="12" customFormat="false" ht="19.5" hidden="false" customHeight="true" outlineLevel="0" collapsed="false">
      <c r="A12" s="17" t="s">
        <v>385</v>
      </c>
      <c r="B12" s="41" t="n">
        <v>0.06</v>
      </c>
      <c r="C12" s="42"/>
    </row>
    <row r="13" customFormat="false" ht="19.5" hidden="false" customHeight="true" outlineLevel="0" collapsed="false">
      <c r="A13" s="17" t="s">
        <v>386</v>
      </c>
      <c r="B13" s="32" t="n">
        <v>91500</v>
      </c>
      <c r="C13" s="37" t="str">
        <f aca="false">IF(AND(ISNUMBER(C10),ISNUMBER(C9),ISNUMBER(C8)),IFERROR(N(C7)*(1+C10)^C9+FV((1+C10)^(1/12)-1,C9*12,-C8,0,1),""),"")</f>
        <v/>
      </c>
    </row>
    <row r="14" customFormat="false" ht="19.5" hidden="false" customHeight="true" outlineLevel="0" collapsed="false">
      <c r="A14" s="17" t="s">
        <v>387</v>
      </c>
      <c r="B14" s="32" t="n">
        <v>105500</v>
      </c>
      <c r="C14" s="37" t="str">
        <f aca="false">IF(AND(ISNUMBER(C11),ISNUMBER(C9),ISNUMBER(C8)),IFERROR(N(C7)*(1+C11)^C9+FV((1+C11)^(1/12)-1,C9*12,-C8,0,1),""),"")</f>
        <v/>
      </c>
    </row>
    <row r="15" customFormat="false" ht="19.5" hidden="false" customHeight="true" outlineLevel="0" collapsed="false">
      <c r="A15" s="17" t="s">
        <v>388</v>
      </c>
      <c r="B15" s="32" t="n">
        <v>121700</v>
      </c>
      <c r="C15" s="37" t="str">
        <f aca="false">IF(AND(ISNUMBER(C12),ISNUMBER(C9),ISNUMBER(C8)),IFERROR(N(C7)*(1+C12)^C9+FV((1+C12)^(1/12)-1,C9*12,-C8,0,1),""),"")</f>
        <v/>
      </c>
    </row>
    <row r="16" customFormat="false" ht="19.5" hidden="false" customHeight="true" outlineLevel="0" collapsed="false">
      <c r="A16" s="17" t="s">
        <v>326</v>
      </c>
      <c r="B16" s="20" t="n">
        <v>370</v>
      </c>
      <c r="C16" s="21"/>
    </row>
    <row r="17" customFormat="false" ht="19.5" hidden="false" customHeight="true" outlineLevel="0" collapsed="false">
      <c r="A17" s="17" t="s">
        <v>389</v>
      </c>
      <c r="B17" s="32" t="n">
        <v>13</v>
      </c>
      <c r="C17" s="33"/>
    </row>
    <row r="18" customFormat="false" ht="19.5" hidden="false" customHeight="true" outlineLevel="0" collapsed="false">
      <c r="A18" s="17" t="s">
        <v>390</v>
      </c>
      <c r="B18" s="32" t="n">
        <v>298</v>
      </c>
      <c r="C18" s="37" t="str">
        <f aca="false">IF(AND(ISNUMBER(C14),ISNUMBER(C16)),IFERROR(C14/C16+N(C17),""),"")</f>
        <v/>
      </c>
    </row>
    <row r="19" customFormat="false" ht="19.5" hidden="false" customHeight="true" outlineLevel="0" collapsed="false">
      <c r="A19" s="17" t="s">
        <v>391</v>
      </c>
      <c r="B19" s="32" t="n">
        <v>325</v>
      </c>
      <c r="C19" s="33"/>
    </row>
    <row r="20" customFormat="false" ht="19.5" hidden="false" customHeight="true" outlineLevel="0" collapsed="false">
      <c r="A20" s="17" t="s">
        <v>392</v>
      </c>
      <c r="B20" s="32" t="n">
        <v>-27</v>
      </c>
      <c r="C20" s="37" t="str">
        <f aca="false">IF(AND(ISNUMBER(C18),ISNUMBER(C19)),IFERROR(C18-C19,""),"")</f>
        <v/>
      </c>
    </row>
    <row r="21" customFormat="false" ht="19.5" hidden="false" customHeight="true" outlineLevel="0" collapsed="false">
      <c r="A21" s="17" t="s">
        <v>393</v>
      </c>
      <c r="B21" s="29" t="s">
        <v>394</v>
      </c>
      <c r="C21" s="30"/>
    </row>
    <row r="22" customFormat="false" ht="19.5" hidden="false" customHeight="true" outlineLevel="0" collapsed="false">
      <c r="A22" s="17" t="s">
        <v>395</v>
      </c>
      <c r="B22" s="29" t="s">
        <v>396</v>
      </c>
      <c r="C22" s="30"/>
    </row>
    <row r="24" customFormat="false" ht="30" hidden="false" customHeight="true" outlineLevel="0" collapsed="false">
      <c r="A24" s="26" t="s">
        <v>397</v>
      </c>
      <c r="B24" s="26"/>
      <c r="C24" s="26"/>
    </row>
    <row r="26" customFormat="false" ht="15" hidden="false" customHeight="false" outlineLevel="0" collapsed="false">
      <c r="A26" s="27" t="s">
        <v>55</v>
      </c>
    </row>
    <row r="27" customFormat="false" ht="24" hidden="false" customHeight="true" outlineLevel="0" collapsed="false">
      <c r="A27" s="28" t="s">
        <v>30</v>
      </c>
      <c r="B27" s="28"/>
      <c r="C27" s="28"/>
      <c r="D27" s="28"/>
    </row>
  </sheetData>
  <mergeCells count="2">
    <mergeCell ref="A24:C24"/>
    <mergeCell ref="A27:D27"/>
  </mergeCells>
  <dataValidations count="1">
    <dataValidation allowBlank="true" error="Elige una opción de la lista o escribe tu propia respuesta." errorStyle="stop" operator="between" showDropDown="false" showErrorMessage="false" showInputMessage="false" sqref="C21" type="list">
      <formula1>"Aportar más,Esperar,Ajustar el objetivo"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